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ofgemcloud.sharepoint.com/teams/msteams_e1ebd8_513664/Shared Documents/Distribution Flex Markets and Enablers/Flexibility Markets/C31E/Submissions/2021/Procurement Reports 2021-22/UKPN/"/>
    </mc:Choice>
  </mc:AlternateContent>
  <xr:revisionPtr revIDLastSave="2" documentId="11_1A0558CEE515665F6B6EA26E631EE14AAC360B00" xr6:coauthVersionLast="47" xr6:coauthVersionMax="47" xr10:uidLastSave="{235F1AAA-3AA2-4A25-BFA3-B9BFF5E82D26}"/>
  <bookViews>
    <workbookView xWindow="14235" yWindow="-16320" windowWidth="29040" windowHeight="15840" xr2:uid="{00000000-000D-0000-FFFF-FFFF00000000}"/>
  </bookViews>
  <sheets>
    <sheet name="Bid Assessment Worked Example" sheetId="12" r:id="rId1"/>
  </sheets>
  <definedNames>
    <definedName name="_xlnm._FilterDatabase" localSheetId="0" hidden="1">'Bid Assessment Worked Example'!$A$1:$AO$1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" i="12" l="1"/>
  <c r="AF3" i="12" s="1"/>
  <c r="AS5" i="12"/>
  <c r="AT5" i="12"/>
  <c r="AU5" i="12"/>
  <c r="AV5" i="12"/>
  <c r="AJ5" i="12" s="1"/>
  <c r="AR5" i="12"/>
  <c r="AJ8" i="12" l="1"/>
  <c r="AF4" i="12"/>
  <c r="AJ48" i="12"/>
  <c r="AJ16" i="12"/>
  <c r="AJ32" i="12"/>
  <c r="AJ6" i="12"/>
  <c r="AJ24" i="12"/>
  <c r="AJ9" i="12"/>
  <c r="AJ40" i="12"/>
  <c r="AJ2" i="12"/>
  <c r="AJ45" i="12"/>
  <c r="AJ37" i="12"/>
  <c r="AJ29" i="12"/>
  <c r="AJ21" i="12"/>
  <c r="AJ13" i="12"/>
  <c r="AJ52" i="12"/>
  <c r="AJ44" i="12"/>
  <c r="AJ36" i="12"/>
  <c r="AJ28" i="12"/>
  <c r="AJ20" i="12"/>
  <c r="AJ12" i="12"/>
  <c r="AJ4" i="12"/>
  <c r="AJ3" i="12"/>
  <c r="AJ49" i="12"/>
  <c r="AJ41" i="12"/>
  <c r="AJ33" i="12"/>
  <c r="AJ25" i="12"/>
  <c r="AJ17" i="12"/>
  <c r="AJ51" i="12"/>
  <c r="AJ47" i="12"/>
  <c r="AJ43" i="12"/>
  <c r="AJ39" i="12"/>
  <c r="AJ35" i="12"/>
  <c r="AJ31" i="12"/>
  <c r="AJ27" i="12"/>
  <c r="AJ23" i="12"/>
  <c r="AJ19" i="12"/>
  <c r="AJ15" i="12"/>
  <c r="AJ11" i="12"/>
  <c r="AJ7" i="12"/>
  <c r="AJ50" i="12"/>
  <c r="AJ46" i="12"/>
  <c r="AJ42" i="12"/>
  <c r="AJ38" i="12"/>
  <c r="AJ34" i="12"/>
  <c r="AJ30" i="12"/>
  <c r="AJ26" i="12"/>
  <c r="AJ22" i="12"/>
  <c r="AJ18" i="12"/>
  <c r="AJ14" i="12"/>
  <c r="AJ10" i="12"/>
  <c r="AC25" i="12"/>
  <c r="AE25" i="12" s="1"/>
  <c r="AC26" i="12"/>
  <c r="AE26" i="12" s="1"/>
  <c r="AC27" i="12"/>
  <c r="AE27" i="12" s="1"/>
  <c r="AC28" i="12"/>
  <c r="AE28" i="12" s="1"/>
  <c r="AC48" i="12"/>
  <c r="AE48" i="12" s="1"/>
  <c r="AC49" i="12"/>
  <c r="AE49" i="12" s="1"/>
  <c r="AC50" i="12"/>
  <c r="AE50" i="12" s="1"/>
  <c r="AC51" i="12"/>
  <c r="AE51" i="12" s="1"/>
  <c r="AC52" i="12"/>
  <c r="AE52" i="12" s="1"/>
  <c r="AC12" i="12"/>
  <c r="AE12" i="12" s="1"/>
  <c r="AC13" i="12"/>
  <c r="AE13" i="12" s="1"/>
  <c r="AC14" i="12"/>
  <c r="AE14" i="12" s="1"/>
  <c r="AC15" i="12"/>
  <c r="AE15" i="12" s="1"/>
  <c r="AC33" i="12"/>
  <c r="AE33" i="12" s="1"/>
  <c r="AC34" i="12"/>
  <c r="AE34" i="12" s="1"/>
  <c r="AC35" i="12"/>
  <c r="AE35" i="12" s="1"/>
  <c r="AC36" i="12"/>
  <c r="AE36" i="12" s="1"/>
  <c r="AC37" i="12"/>
  <c r="AE37" i="12" s="1"/>
  <c r="AC47" i="12"/>
  <c r="AE47" i="12" s="1"/>
  <c r="AH47" i="12" s="1"/>
  <c r="AC38" i="12"/>
  <c r="AE38" i="12" s="1"/>
  <c r="AC39" i="12"/>
  <c r="AE39" i="12" s="1"/>
  <c r="AC40" i="12"/>
  <c r="AE40" i="12" s="1"/>
  <c r="AC41" i="12"/>
  <c r="AE41" i="12" s="1"/>
  <c r="AC2" i="12"/>
  <c r="AE2" i="12" s="1"/>
  <c r="AC3" i="12"/>
  <c r="AE3" i="12" s="1"/>
  <c r="AC4" i="12"/>
  <c r="AE4" i="12" s="1"/>
  <c r="AC5" i="12"/>
  <c r="AE5" i="12" s="1"/>
  <c r="AC7" i="12"/>
  <c r="AE7" i="12" s="1"/>
  <c r="AC8" i="12"/>
  <c r="AE8" i="12" s="1"/>
  <c r="AC9" i="12"/>
  <c r="AE9" i="12" s="1"/>
  <c r="AC10" i="12"/>
  <c r="AE10" i="12" s="1"/>
  <c r="AC11" i="12"/>
  <c r="AE11" i="12" s="1"/>
  <c r="AC29" i="12"/>
  <c r="AE29" i="12" s="1"/>
  <c r="AC30" i="12"/>
  <c r="AE30" i="12" s="1"/>
  <c r="AC31" i="12"/>
  <c r="AE31" i="12" s="1"/>
  <c r="AC32" i="12"/>
  <c r="AE32" i="12" s="1"/>
  <c r="AC16" i="12"/>
  <c r="AE16" i="12" s="1"/>
  <c r="AC17" i="12"/>
  <c r="AE17" i="12" s="1"/>
  <c r="AC18" i="12"/>
  <c r="AE18" i="12" s="1"/>
  <c r="AC19" i="12"/>
  <c r="AE19" i="12" s="1"/>
  <c r="AC20" i="12"/>
  <c r="AE20" i="12" s="1"/>
  <c r="AC21" i="12"/>
  <c r="AE21" i="12" s="1"/>
  <c r="AC22" i="12"/>
  <c r="AE22" i="12" s="1"/>
  <c r="AC23" i="12"/>
  <c r="AE23" i="12" s="1"/>
  <c r="AC6" i="12"/>
  <c r="AE6" i="12" s="1"/>
  <c r="AH6" i="12" s="1"/>
  <c r="AC42" i="12"/>
  <c r="AE42" i="12" s="1"/>
  <c r="AC43" i="12"/>
  <c r="AE43" i="12" s="1"/>
  <c r="AC44" i="12"/>
  <c r="AE44" i="12" s="1"/>
  <c r="AC45" i="12"/>
  <c r="AE45" i="12" s="1"/>
  <c r="AC46" i="12"/>
  <c r="AE46" i="12" s="1"/>
  <c r="AC24" i="12"/>
  <c r="AE24" i="12" s="1"/>
  <c r="AF5" i="12" l="1"/>
  <c r="AH9" i="12"/>
  <c r="AH10" i="12"/>
  <c r="AH7" i="12"/>
  <c r="AH8" i="12"/>
  <c r="AH11" i="12"/>
  <c r="AH5" i="12"/>
  <c r="AH2" i="12"/>
  <c r="AH4" i="12"/>
  <c r="AH3" i="12"/>
  <c r="AH41" i="12"/>
  <c r="AH38" i="12"/>
  <c r="AH39" i="12"/>
  <c r="AH40" i="12"/>
  <c r="AH25" i="12"/>
  <c r="AH26" i="12"/>
  <c r="AH28" i="12"/>
  <c r="AH24" i="12"/>
  <c r="AH27" i="12"/>
  <c r="AH45" i="12"/>
  <c r="AH42" i="12"/>
  <c r="AH46" i="12"/>
  <c r="AH44" i="12"/>
  <c r="AH43" i="12"/>
  <c r="AH33" i="12"/>
  <c r="AH37" i="12"/>
  <c r="AH34" i="12"/>
  <c r="AH36" i="12"/>
  <c r="AH35" i="12"/>
  <c r="AH13" i="12"/>
  <c r="AH14" i="12"/>
  <c r="AH12" i="12"/>
  <c r="AH15" i="12"/>
  <c r="AH21" i="12"/>
  <c r="AH22" i="12"/>
  <c r="AH20" i="12"/>
  <c r="AH23" i="12"/>
  <c r="AH17" i="12"/>
  <c r="AH18" i="12"/>
  <c r="AH16" i="12"/>
  <c r="AH19" i="12"/>
  <c r="AH29" i="12"/>
  <c r="AH30" i="12"/>
  <c r="AH31" i="12"/>
  <c r="AH32" i="12"/>
  <c r="AH49" i="12"/>
  <c r="AH50" i="12"/>
  <c r="AH52" i="12"/>
  <c r="AH48" i="12"/>
  <c r="AH51" i="12"/>
  <c r="V25" i="12"/>
  <c r="W25" i="12" s="1"/>
  <c r="X25" i="12" s="1"/>
  <c r="V26" i="12"/>
  <c r="W26" i="12" s="1"/>
  <c r="X26" i="12" s="1"/>
  <c r="V27" i="12"/>
  <c r="W27" i="12" s="1"/>
  <c r="X27" i="12" s="1"/>
  <c r="V28" i="12"/>
  <c r="W28" i="12" s="1"/>
  <c r="X28" i="12" s="1"/>
  <c r="V48" i="12"/>
  <c r="W48" i="12" s="1"/>
  <c r="X48" i="12" s="1"/>
  <c r="V49" i="12"/>
  <c r="W49" i="12" s="1"/>
  <c r="X49" i="12" s="1"/>
  <c r="V50" i="12"/>
  <c r="W50" i="12" s="1"/>
  <c r="X50" i="12" s="1"/>
  <c r="V51" i="12"/>
  <c r="W51" i="12" s="1"/>
  <c r="X51" i="12" s="1"/>
  <c r="V52" i="12"/>
  <c r="W52" i="12" s="1"/>
  <c r="X52" i="12" s="1"/>
  <c r="V12" i="12"/>
  <c r="W12" i="12" s="1"/>
  <c r="X12" i="12" s="1"/>
  <c r="V13" i="12"/>
  <c r="W13" i="12" s="1"/>
  <c r="X13" i="12" s="1"/>
  <c r="V14" i="12"/>
  <c r="W14" i="12" s="1"/>
  <c r="X14" i="12" s="1"/>
  <c r="V15" i="12"/>
  <c r="W15" i="12" s="1"/>
  <c r="X15" i="12" s="1"/>
  <c r="V33" i="12"/>
  <c r="W33" i="12" s="1"/>
  <c r="X33" i="12" s="1"/>
  <c r="V34" i="12"/>
  <c r="W34" i="12" s="1"/>
  <c r="X34" i="12" s="1"/>
  <c r="V35" i="12"/>
  <c r="W35" i="12" s="1"/>
  <c r="X35" i="12" s="1"/>
  <c r="V36" i="12"/>
  <c r="W36" i="12" s="1"/>
  <c r="X36" i="12" s="1"/>
  <c r="V37" i="12"/>
  <c r="W37" i="12" s="1"/>
  <c r="X37" i="12" s="1"/>
  <c r="V47" i="12"/>
  <c r="W47" i="12" s="1"/>
  <c r="X47" i="12" s="1"/>
  <c r="V38" i="12"/>
  <c r="W38" i="12" s="1"/>
  <c r="X38" i="12" s="1"/>
  <c r="V39" i="12"/>
  <c r="W39" i="12" s="1"/>
  <c r="X39" i="12" s="1"/>
  <c r="V40" i="12"/>
  <c r="W40" i="12" s="1"/>
  <c r="X40" i="12" s="1"/>
  <c r="V41" i="12"/>
  <c r="W41" i="12" s="1"/>
  <c r="X41" i="12" s="1"/>
  <c r="V2" i="12"/>
  <c r="W2" i="12" s="1"/>
  <c r="X2" i="12" s="1"/>
  <c r="V3" i="12"/>
  <c r="W3" i="12" s="1"/>
  <c r="X3" i="12" s="1"/>
  <c r="V4" i="12"/>
  <c r="W4" i="12" s="1"/>
  <c r="X4" i="12" s="1"/>
  <c r="V5" i="12"/>
  <c r="W5" i="12" s="1"/>
  <c r="X5" i="12" s="1"/>
  <c r="V7" i="12"/>
  <c r="W7" i="12" s="1"/>
  <c r="X7" i="12" s="1"/>
  <c r="V8" i="12"/>
  <c r="W8" i="12" s="1"/>
  <c r="X8" i="12" s="1"/>
  <c r="V9" i="12"/>
  <c r="W9" i="12" s="1"/>
  <c r="X9" i="12" s="1"/>
  <c r="V10" i="12"/>
  <c r="W10" i="12" s="1"/>
  <c r="X10" i="12" s="1"/>
  <c r="V11" i="12"/>
  <c r="W11" i="12" s="1"/>
  <c r="X11" i="12" s="1"/>
  <c r="V29" i="12"/>
  <c r="W29" i="12" s="1"/>
  <c r="X29" i="12" s="1"/>
  <c r="V30" i="12"/>
  <c r="W30" i="12" s="1"/>
  <c r="X30" i="12" s="1"/>
  <c r="V31" i="12"/>
  <c r="W31" i="12" s="1"/>
  <c r="X31" i="12" s="1"/>
  <c r="V32" i="12"/>
  <c r="W32" i="12" s="1"/>
  <c r="X32" i="12" s="1"/>
  <c r="V16" i="12"/>
  <c r="W16" i="12" s="1"/>
  <c r="X16" i="12" s="1"/>
  <c r="V17" i="12"/>
  <c r="W17" i="12" s="1"/>
  <c r="X17" i="12" s="1"/>
  <c r="V18" i="12"/>
  <c r="W18" i="12" s="1"/>
  <c r="X18" i="12" s="1"/>
  <c r="V19" i="12"/>
  <c r="W19" i="12" s="1"/>
  <c r="X19" i="12" s="1"/>
  <c r="V20" i="12"/>
  <c r="W20" i="12" s="1"/>
  <c r="X20" i="12" s="1"/>
  <c r="V21" i="12"/>
  <c r="W21" i="12" s="1"/>
  <c r="X21" i="12" s="1"/>
  <c r="V22" i="12"/>
  <c r="W22" i="12" s="1"/>
  <c r="X22" i="12" s="1"/>
  <c r="V23" i="12"/>
  <c r="W23" i="12" s="1"/>
  <c r="X23" i="12" s="1"/>
  <c r="V6" i="12"/>
  <c r="W6" i="12" s="1"/>
  <c r="X6" i="12" s="1"/>
  <c r="V42" i="12"/>
  <c r="W42" i="12" s="1"/>
  <c r="X42" i="12" s="1"/>
  <c r="V43" i="12"/>
  <c r="W43" i="12" s="1"/>
  <c r="X43" i="12" s="1"/>
  <c r="V44" i="12"/>
  <c r="W44" i="12" s="1"/>
  <c r="X44" i="12" s="1"/>
  <c r="V45" i="12"/>
  <c r="W45" i="12" s="1"/>
  <c r="X45" i="12" s="1"/>
  <c r="V46" i="12"/>
  <c r="W46" i="12" s="1"/>
  <c r="X46" i="12" s="1"/>
  <c r="V24" i="12"/>
  <c r="W24" i="12" s="1"/>
  <c r="X24" i="12" s="1"/>
  <c r="O25" i="12"/>
  <c r="Z25" i="12" s="1"/>
  <c r="O26" i="12"/>
  <c r="Z26" i="12" s="1"/>
  <c r="O27" i="12"/>
  <c r="Z27" i="12" s="1"/>
  <c r="O28" i="12"/>
  <c r="Z28" i="12" s="1"/>
  <c r="O48" i="12"/>
  <c r="Z48" i="12" s="1"/>
  <c r="O49" i="12"/>
  <c r="Z49" i="12" s="1"/>
  <c r="O50" i="12"/>
  <c r="Z50" i="12" s="1"/>
  <c r="O51" i="12"/>
  <c r="Z51" i="12" s="1"/>
  <c r="O52" i="12"/>
  <c r="Z52" i="12" s="1"/>
  <c r="O12" i="12"/>
  <c r="Z12" i="12" s="1"/>
  <c r="O13" i="12"/>
  <c r="Z13" i="12" s="1"/>
  <c r="O14" i="12"/>
  <c r="Z14" i="12" s="1"/>
  <c r="O15" i="12"/>
  <c r="Z15" i="12" s="1"/>
  <c r="O33" i="12"/>
  <c r="Z33" i="12" s="1"/>
  <c r="O34" i="12"/>
  <c r="Z34" i="12" s="1"/>
  <c r="O35" i="12"/>
  <c r="Z35" i="12" s="1"/>
  <c r="O36" i="12"/>
  <c r="Z36" i="12" s="1"/>
  <c r="O37" i="12"/>
  <c r="Z37" i="12" s="1"/>
  <c r="O47" i="12"/>
  <c r="Z47" i="12" s="1"/>
  <c r="O38" i="12"/>
  <c r="Z38" i="12" s="1"/>
  <c r="O39" i="12"/>
  <c r="Z39" i="12" s="1"/>
  <c r="O40" i="12"/>
  <c r="Z40" i="12" s="1"/>
  <c r="O41" i="12"/>
  <c r="Z41" i="12" s="1"/>
  <c r="O2" i="12"/>
  <c r="Z2" i="12" s="1"/>
  <c r="O3" i="12"/>
  <c r="Z3" i="12" s="1"/>
  <c r="O4" i="12"/>
  <c r="Z4" i="12" s="1"/>
  <c r="O5" i="12"/>
  <c r="Z5" i="12" s="1"/>
  <c r="O7" i="12"/>
  <c r="Z7" i="12" s="1"/>
  <c r="O8" i="12"/>
  <c r="Z8" i="12" s="1"/>
  <c r="O9" i="12"/>
  <c r="Z9" i="12" s="1"/>
  <c r="O10" i="12"/>
  <c r="Z10" i="12" s="1"/>
  <c r="O11" i="12"/>
  <c r="Z11" i="12" s="1"/>
  <c r="O29" i="12"/>
  <c r="Z29" i="12" s="1"/>
  <c r="O30" i="12"/>
  <c r="Z30" i="12" s="1"/>
  <c r="O31" i="12"/>
  <c r="Z31" i="12" s="1"/>
  <c r="O32" i="12"/>
  <c r="Z32" i="12" s="1"/>
  <c r="O16" i="12"/>
  <c r="Z16" i="12" s="1"/>
  <c r="O17" i="12"/>
  <c r="Z17" i="12" s="1"/>
  <c r="O18" i="12"/>
  <c r="Z18" i="12" s="1"/>
  <c r="O19" i="12"/>
  <c r="Z19" i="12" s="1"/>
  <c r="O20" i="12"/>
  <c r="Z20" i="12" s="1"/>
  <c r="O21" i="12"/>
  <c r="Z21" i="12" s="1"/>
  <c r="O22" i="12"/>
  <c r="Z22" i="12" s="1"/>
  <c r="O23" i="12"/>
  <c r="Z23" i="12" s="1"/>
  <c r="O6" i="12"/>
  <c r="Z6" i="12" s="1"/>
  <c r="O42" i="12"/>
  <c r="Z42" i="12" s="1"/>
  <c r="O43" i="12"/>
  <c r="Z43" i="12" s="1"/>
  <c r="O44" i="12"/>
  <c r="Z44" i="12" s="1"/>
  <c r="O45" i="12"/>
  <c r="Z45" i="12" s="1"/>
  <c r="O46" i="12"/>
  <c r="Z46" i="12" s="1"/>
  <c r="O24" i="12"/>
  <c r="Z24" i="12" s="1"/>
  <c r="AF6" i="12" l="1"/>
  <c r="AA16" i="12"/>
  <c r="AA18" i="12"/>
  <c r="AA37" i="12"/>
  <c r="AA26" i="12"/>
  <c r="AA17" i="12"/>
  <c r="AA20" i="12"/>
  <c r="AA36" i="12"/>
  <c r="AA9" i="12"/>
  <c r="AA29" i="12"/>
  <c r="AA52" i="12"/>
  <c r="AA25" i="12"/>
  <c r="AA6" i="12"/>
  <c r="AG6" i="12" s="1"/>
  <c r="AI6" i="12" s="1"/>
  <c r="AA48" i="12"/>
  <c r="AA15" i="12"/>
  <c r="AA21" i="12"/>
  <c r="AA45" i="12"/>
  <c r="AA51" i="12"/>
  <c r="AA49" i="12"/>
  <c r="AA33" i="12"/>
  <c r="AA8" i="12"/>
  <c r="AA3" i="12"/>
  <c r="AA39" i="12"/>
  <c r="AA44" i="12"/>
  <c r="AA10" i="12"/>
  <c r="AA47" i="12"/>
  <c r="AG47" i="12" s="1"/>
  <c r="AI47" i="12" s="1"/>
  <c r="AA23" i="12"/>
  <c r="AA32" i="12"/>
  <c r="AA11" i="12"/>
  <c r="AA2" i="12"/>
  <c r="AA38" i="12"/>
  <c r="AA35" i="12"/>
  <c r="AA14" i="12"/>
  <c r="AA28" i="12"/>
  <c r="AA19" i="12"/>
  <c r="AA7" i="12"/>
  <c r="AA43" i="12"/>
  <c r="AA22" i="12"/>
  <c r="AA31" i="12"/>
  <c r="AA5" i="12"/>
  <c r="AA41" i="12"/>
  <c r="AA34" i="12"/>
  <c r="AA13" i="12"/>
  <c r="AA50" i="12"/>
  <c r="AA27" i="12"/>
  <c r="AA46" i="12"/>
  <c r="AA42" i="12"/>
  <c r="AA30" i="12"/>
  <c r="AA4" i="12"/>
  <c r="AA40" i="12"/>
  <c r="AA12" i="12"/>
  <c r="AA24" i="12"/>
  <c r="AF7" i="12" l="1"/>
  <c r="AG18" i="12"/>
  <c r="AI18" i="12" s="1"/>
  <c r="AG50" i="12"/>
  <c r="AI50" i="12" s="1"/>
  <c r="AG51" i="12"/>
  <c r="AI51" i="12" s="1"/>
  <c r="AG48" i="12"/>
  <c r="AI48" i="12" s="1"/>
  <c r="AG52" i="12"/>
  <c r="AI52" i="12" s="1"/>
  <c r="AG49" i="12"/>
  <c r="AI49" i="12" s="1"/>
  <c r="AG31" i="12"/>
  <c r="AI31" i="12" s="1"/>
  <c r="AG32" i="12"/>
  <c r="AI32" i="12" s="1"/>
  <c r="AG29" i="12"/>
  <c r="AI29" i="12" s="1"/>
  <c r="AG30" i="12"/>
  <c r="AI30" i="12" s="1"/>
  <c r="AG17" i="12"/>
  <c r="AI17" i="12" s="1"/>
  <c r="AG16" i="12"/>
  <c r="AI16" i="12" s="1"/>
  <c r="AG27" i="12"/>
  <c r="AI27" i="12" s="1"/>
  <c r="AG24" i="12"/>
  <c r="AI24" i="12" s="1"/>
  <c r="AG28" i="12"/>
  <c r="AI28" i="12" s="1"/>
  <c r="AG25" i="12"/>
  <c r="AI25" i="12" s="1"/>
  <c r="AG26" i="12"/>
  <c r="AI26" i="12" s="1"/>
  <c r="AG10" i="12"/>
  <c r="AI10" i="12" s="1"/>
  <c r="AG7" i="12"/>
  <c r="AI7" i="12" s="1"/>
  <c r="AG11" i="12"/>
  <c r="AI11" i="12" s="1"/>
  <c r="AG8" i="12"/>
  <c r="AI8" i="12" s="1"/>
  <c r="AG9" i="12"/>
  <c r="AI9" i="12" s="1"/>
  <c r="AG34" i="12"/>
  <c r="AI34" i="12" s="1"/>
  <c r="AG35" i="12"/>
  <c r="AI35" i="12" s="1"/>
  <c r="AG36" i="12"/>
  <c r="AI36" i="12" s="1"/>
  <c r="AG33" i="12"/>
  <c r="AI33" i="12" s="1"/>
  <c r="AG37" i="12"/>
  <c r="AI37" i="12" s="1"/>
  <c r="AG19" i="12"/>
  <c r="AI19" i="12" s="1"/>
  <c r="AG5" i="12"/>
  <c r="AI5" i="12" s="1"/>
  <c r="AG2" i="12"/>
  <c r="AI2" i="12" s="1"/>
  <c r="AG3" i="12"/>
  <c r="AI3" i="12" s="1"/>
  <c r="AG4" i="12"/>
  <c r="AI4" i="12" s="1"/>
  <c r="AG13" i="12"/>
  <c r="AI13" i="12" s="1"/>
  <c r="AG14" i="12"/>
  <c r="AI14" i="12" s="1"/>
  <c r="AG15" i="12"/>
  <c r="AI15" i="12" s="1"/>
  <c r="AG12" i="12"/>
  <c r="AI12" i="12" s="1"/>
  <c r="AG43" i="12"/>
  <c r="AI43" i="12" s="1"/>
  <c r="AG44" i="12"/>
  <c r="AI44" i="12" s="1"/>
  <c r="AG45" i="12"/>
  <c r="AI45" i="12" s="1"/>
  <c r="AG42" i="12"/>
  <c r="AI42" i="12" s="1"/>
  <c r="AG46" i="12"/>
  <c r="AI46" i="12" s="1"/>
  <c r="AG41" i="12"/>
  <c r="AI41" i="12" s="1"/>
  <c r="AG38" i="12"/>
  <c r="AI38" i="12" s="1"/>
  <c r="AG39" i="12"/>
  <c r="AI39" i="12" s="1"/>
  <c r="AG40" i="12"/>
  <c r="AI40" i="12" s="1"/>
  <c r="AG22" i="12"/>
  <c r="AI22" i="12" s="1"/>
  <c r="AG23" i="12"/>
  <c r="AI23" i="12" s="1"/>
  <c r="AG20" i="12"/>
  <c r="AI20" i="12" s="1"/>
  <c r="AG21" i="12"/>
  <c r="AI21" i="12" s="1"/>
  <c r="AF8" i="12" l="1"/>
  <c r="AF9" i="12" l="1"/>
  <c r="AF10" i="12" l="1"/>
  <c r="AF11" i="12" l="1"/>
  <c r="AF12" i="12" l="1"/>
  <c r="AF13" i="12" l="1"/>
  <c r="AF14" i="12" l="1"/>
  <c r="AF15" i="12" l="1"/>
  <c r="AF16" i="12" l="1"/>
  <c r="AF17" i="12" l="1"/>
  <c r="AF18" i="12" l="1"/>
  <c r="AF19" i="12" l="1"/>
  <c r="AF20" i="12" l="1"/>
  <c r="AF21" i="12" l="1"/>
  <c r="AF22" i="12" l="1"/>
  <c r="AF23" i="12" l="1"/>
  <c r="AF24" i="12" l="1"/>
  <c r="AF25" i="12" l="1"/>
  <c r="AF26" i="12" l="1"/>
  <c r="AF27" i="12" l="1"/>
  <c r="AF28" i="12" l="1"/>
  <c r="AF29" i="12" l="1"/>
  <c r="AF30" i="12" l="1"/>
  <c r="AF31" i="12" l="1"/>
  <c r="AF32" i="12" l="1"/>
  <c r="AF33" i="12" l="1"/>
  <c r="AF34" i="12" l="1"/>
  <c r="AF35" i="12" l="1"/>
  <c r="AF36" i="12" l="1"/>
  <c r="AF37" i="12" l="1"/>
  <c r="AF38" i="12" l="1"/>
  <c r="AF39" i="12" l="1"/>
  <c r="AF40" i="12" l="1"/>
  <c r="AF41" i="12" l="1"/>
  <c r="AF42" i="12" l="1"/>
  <c r="AF43" i="12" l="1"/>
  <c r="AF44" i="12" l="1"/>
  <c r="AF45" i="12" l="1"/>
  <c r="AF46" i="12" l="1"/>
  <c r="AF47" i="12" l="1"/>
  <c r="AF48" i="12" l="1"/>
  <c r="AF49" i="12" l="1"/>
  <c r="AF50" i="12" l="1"/>
  <c r="AF51" i="12" l="1"/>
  <c r="AN46" i="12" l="1"/>
  <c r="AO46" i="12" s="1"/>
  <c r="AF52" i="12"/>
  <c r="AN47" i="12" s="1"/>
  <c r="AO47" i="12" s="1"/>
  <c r="AK50" i="12"/>
  <c r="AL50" i="12" s="1"/>
  <c r="AN50" i="12" l="1"/>
  <c r="AO50" i="12" s="1"/>
  <c r="AK51" i="12"/>
  <c r="AL51" i="12" s="1"/>
  <c r="AN2" i="12"/>
  <c r="AO2" i="12" s="1"/>
  <c r="AN52" i="12"/>
  <c r="AO52" i="12" s="1"/>
  <c r="AN4" i="12"/>
  <c r="AO4" i="12" s="1"/>
  <c r="AN3" i="12"/>
  <c r="AO3" i="12" s="1"/>
  <c r="AN5" i="12"/>
  <c r="AO5" i="12" s="1"/>
  <c r="AN7" i="12"/>
  <c r="AO7" i="12" s="1"/>
  <c r="AN6" i="12"/>
  <c r="AO6" i="12" s="1"/>
  <c r="AN8" i="12"/>
  <c r="AO8" i="12" s="1"/>
  <c r="AN9" i="12"/>
  <c r="AO9" i="12" s="1"/>
  <c r="AN10" i="12"/>
  <c r="AO10" i="12" s="1"/>
  <c r="AN12" i="12"/>
  <c r="AO12" i="12" s="1"/>
  <c r="AN11" i="12"/>
  <c r="AO11" i="12" s="1"/>
  <c r="AN13" i="12"/>
  <c r="AO13" i="12" s="1"/>
  <c r="AN17" i="12"/>
  <c r="AO17" i="12" s="1"/>
  <c r="AN14" i="12"/>
  <c r="AO14" i="12" s="1"/>
  <c r="AN15" i="12"/>
  <c r="AO15" i="12" s="1"/>
  <c r="AN16" i="12"/>
  <c r="AO16" i="12" s="1"/>
  <c r="AN19" i="12"/>
  <c r="AO19" i="12" s="1"/>
  <c r="AN18" i="12"/>
  <c r="AO18" i="12" s="1"/>
  <c r="AN22" i="12"/>
  <c r="AO22" i="12" s="1"/>
  <c r="AN20" i="12"/>
  <c r="AO20" i="12" s="1"/>
  <c r="AN21" i="12"/>
  <c r="AO21" i="12" s="1"/>
  <c r="AN23" i="12"/>
  <c r="AO23" i="12" s="1"/>
  <c r="AN25" i="12"/>
  <c r="AO25" i="12" s="1"/>
  <c r="AN24" i="12"/>
  <c r="AO24" i="12" s="1"/>
  <c r="AN26" i="12"/>
  <c r="AO26" i="12" s="1"/>
  <c r="AN27" i="12"/>
  <c r="AO27" i="12" s="1"/>
  <c r="AN28" i="12"/>
  <c r="AO28" i="12" s="1"/>
  <c r="AN29" i="12"/>
  <c r="AO29" i="12" s="1"/>
  <c r="AN32" i="12"/>
  <c r="AO32" i="12" s="1"/>
  <c r="AN31" i="12"/>
  <c r="AO31" i="12" s="1"/>
  <c r="AN30" i="12"/>
  <c r="AO30" i="12" s="1"/>
  <c r="AN33" i="12"/>
  <c r="AO33" i="12" s="1"/>
  <c r="AN36" i="12"/>
  <c r="AO36" i="12" s="1"/>
  <c r="AN34" i="12"/>
  <c r="AO34" i="12" s="1"/>
  <c r="AN37" i="12"/>
  <c r="AO37" i="12" s="1"/>
  <c r="AN35" i="12"/>
  <c r="AO35" i="12" s="1"/>
  <c r="AN38" i="12"/>
  <c r="AO38" i="12" s="1"/>
  <c r="AN39" i="12"/>
  <c r="AO39" i="12" s="1"/>
  <c r="AN42" i="12"/>
  <c r="AO42" i="12" s="1"/>
  <c r="AN40" i="12"/>
  <c r="AO40" i="12" s="1"/>
  <c r="AN41" i="12"/>
  <c r="AO41" i="12" s="1"/>
  <c r="AN43" i="12"/>
  <c r="AO43" i="12" s="1"/>
  <c r="AN44" i="12"/>
  <c r="AO44" i="12" s="1"/>
  <c r="AN49" i="12"/>
  <c r="AO49" i="12" s="1"/>
  <c r="AN51" i="12"/>
  <c r="AO51" i="12" s="1"/>
  <c r="AN45" i="12"/>
  <c r="AO45" i="12" s="1"/>
  <c r="AN48" i="12"/>
  <c r="AO48" i="12" s="1"/>
  <c r="AK45" i="12"/>
  <c r="AL45" i="12" s="1"/>
  <c r="AK47" i="12"/>
  <c r="AL47" i="12" s="1"/>
  <c r="AK49" i="12"/>
  <c r="AL49" i="12" s="1"/>
  <c r="AK46" i="12"/>
  <c r="AL46" i="12" s="1"/>
  <c r="AK52" i="12"/>
  <c r="AL52" i="12" s="1"/>
  <c r="AK3" i="12"/>
  <c r="AL3" i="12" s="1"/>
  <c r="AK2" i="12"/>
  <c r="AL2" i="12" s="1"/>
  <c r="AK5" i="12"/>
  <c r="AL5" i="12" s="1"/>
  <c r="AK7" i="12"/>
  <c r="AL7" i="12" s="1"/>
  <c r="AK4" i="12"/>
  <c r="AL4" i="12" s="1"/>
  <c r="AK6" i="12"/>
  <c r="AL6" i="12" s="1"/>
  <c r="AK9" i="12"/>
  <c r="AL9" i="12" s="1"/>
  <c r="AK8" i="12"/>
  <c r="AL8" i="12" s="1"/>
  <c r="AK13" i="12"/>
  <c r="AL13" i="12" s="1"/>
  <c r="AK10" i="12"/>
  <c r="AL10" i="12" s="1"/>
  <c r="AK11" i="12"/>
  <c r="AL11" i="12" s="1"/>
  <c r="AK12" i="12"/>
  <c r="AL12" i="12" s="1"/>
  <c r="AK15" i="12"/>
  <c r="AL15" i="12" s="1"/>
  <c r="AK14" i="12"/>
  <c r="AL14" i="12" s="1"/>
  <c r="AK16" i="12"/>
  <c r="AL16" i="12" s="1"/>
  <c r="AK17" i="12"/>
  <c r="AL17" i="12" s="1"/>
  <c r="AK18" i="12"/>
  <c r="AL18" i="12" s="1"/>
  <c r="AK19" i="12"/>
  <c r="AL19" i="12" s="1"/>
  <c r="AK20" i="12"/>
  <c r="AL20" i="12" s="1"/>
  <c r="AK21" i="12"/>
  <c r="AL21" i="12" s="1"/>
  <c r="AK26" i="12"/>
  <c r="AL26" i="12" s="1"/>
  <c r="AK22" i="12"/>
  <c r="AL22" i="12" s="1"/>
  <c r="AK23" i="12"/>
  <c r="AL23" i="12" s="1"/>
  <c r="AK24" i="12"/>
  <c r="AL24" i="12" s="1"/>
  <c r="AK25" i="12"/>
  <c r="AL25" i="12" s="1"/>
  <c r="AK27" i="12"/>
  <c r="AL27" i="12" s="1"/>
  <c r="AK29" i="12"/>
  <c r="AL29" i="12" s="1"/>
  <c r="AK28" i="12"/>
  <c r="AL28" i="12" s="1"/>
  <c r="AK31" i="12"/>
  <c r="AL31" i="12" s="1"/>
  <c r="AK30" i="12"/>
  <c r="AL30" i="12" s="1"/>
  <c r="AK32" i="12"/>
  <c r="AL32" i="12" s="1"/>
  <c r="AK33" i="12"/>
  <c r="AL33" i="12" s="1"/>
  <c r="AK34" i="12"/>
  <c r="AL34" i="12" s="1"/>
  <c r="AK38" i="12"/>
  <c r="AL38" i="12" s="1"/>
  <c r="AK35" i="12"/>
  <c r="AL35" i="12" s="1"/>
  <c r="AK36" i="12"/>
  <c r="AL36" i="12" s="1"/>
  <c r="AK37" i="12"/>
  <c r="AL37" i="12" s="1"/>
  <c r="AK39" i="12"/>
  <c r="AL39" i="12" s="1"/>
  <c r="AK41" i="12"/>
  <c r="AL41" i="12" s="1"/>
  <c r="AK40" i="12"/>
  <c r="AL40" i="12" s="1"/>
  <c r="AK43" i="12"/>
  <c r="AL43" i="12" s="1"/>
  <c r="AK42" i="12"/>
  <c r="AL42" i="12" s="1"/>
  <c r="AK44" i="12"/>
  <c r="AL44" i="12" s="1"/>
  <c r="AK48" i="12"/>
  <c r="AL48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Rahim, Zahin</author>
  </authors>
  <commentList>
    <comment ref="A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Rahim, Zahin:</t>
        </r>
        <r>
          <rPr>
            <sz val="9"/>
            <color indexed="81"/>
            <rFont val="Tahoma"/>
            <family val="2"/>
          </rPr>
          <t xml:space="preserve">
Published on Piclo when tender was live</t>
        </r>
      </text>
    </comment>
    <comment ref="A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Rahim, Zahin:</t>
        </r>
        <r>
          <rPr>
            <sz val="9"/>
            <color indexed="81"/>
            <rFont val="Tahoma"/>
            <family val="2"/>
          </rPr>
          <t xml:space="preserve">
Published on Piclo when tender was live</t>
        </r>
      </text>
    </comment>
  </commentList>
</comments>
</file>

<file path=xl/sharedStrings.xml><?xml version="1.0" encoding="utf-8"?>
<sst xmlns="http://schemas.openxmlformats.org/spreadsheetml/2006/main" count="847" uniqueCount="114">
  <si>
    <t>Result</t>
  </si>
  <si>
    <t>Alternative Efficient Offer Status</t>
  </si>
  <si>
    <t>Competition Name</t>
  </si>
  <si>
    <t>Maximum Connection Voltage (kV)</t>
  </si>
  <si>
    <t>Bid Grouping</t>
  </si>
  <si>
    <t>Company</t>
  </si>
  <si>
    <t>Capacity (MW)</t>
  </si>
  <si>
    <t>Alternative Efficient Availability Fee (£/MW/h)</t>
  </si>
  <si>
    <t>Alternative Efficient Utilisation Fee (£/MWh)</t>
  </si>
  <si>
    <t>Maximum Run Time</t>
  </si>
  <si>
    <t>Period</t>
  </si>
  <si>
    <t>Service Start Date</t>
  </si>
  <si>
    <t>Service End Date</t>
  </si>
  <si>
    <t>Delivery Season</t>
  </si>
  <si>
    <t>Service Window From</t>
  </si>
  <si>
    <t>Service Window To</t>
  </si>
  <si>
    <t>Service Day</t>
  </si>
  <si>
    <t>Alternative efficient fee offered</t>
  </si>
  <si>
    <t>Award Rejected</t>
  </si>
  <si>
    <t>Bankenergi limited</t>
  </si>
  <si>
    <t>Accepted</t>
  </si>
  <si>
    <t>N/A</t>
  </si>
  <si>
    <t>02:00</t>
  </si>
  <si>
    <t>Rejected</t>
  </si>
  <si>
    <t>W22/23</t>
  </si>
  <si>
    <t>01/12/2022</t>
  </si>
  <si>
    <t>All</t>
  </si>
  <si>
    <t>W23/24</t>
  </si>
  <si>
    <t>01/12/2023</t>
  </si>
  <si>
    <t>W24/25</t>
  </si>
  <si>
    <t>01/12/2024</t>
  </si>
  <si>
    <t>W25/26</t>
  </si>
  <si>
    <t>01/12/2025</t>
  </si>
  <si>
    <t>Ohme Operations UK Ltd</t>
  </si>
  <si>
    <t>12:00</t>
  </si>
  <si>
    <t>Orange Power Ltd</t>
  </si>
  <si>
    <t>07:00</t>
  </si>
  <si>
    <t>20:30</t>
  </si>
  <si>
    <t>01:00</t>
  </si>
  <si>
    <t>W21/22</t>
  </si>
  <si>
    <t>Just Charging Ltd</t>
  </si>
  <si>
    <t>02:30</t>
  </si>
  <si>
    <t>ev.energy</t>
  </si>
  <si>
    <t>04:00</t>
  </si>
  <si>
    <t>Burwell Milton Arbury Histon</t>
  </si>
  <si>
    <t>Burwell Milton Arbury Histon Bid 1</t>
  </si>
  <si>
    <t>01/12/2021</t>
  </si>
  <si>
    <t>11/03/2022</t>
  </si>
  <si>
    <t>W21/22 (01/12/2021-11/03/2022)</t>
  </si>
  <si>
    <t>11/03/2023</t>
  </si>
  <si>
    <t>W22/23 (01/12/2022-11/03/2023)</t>
  </si>
  <si>
    <t>11/03/2024</t>
  </si>
  <si>
    <t>W23/24 (01/12/2023-11/03/2024)</t>
  </si>
  <si>
    <t>11/03/2025</t>
  </si>
  <si>
    <t>W24/25 (01/12/2024-11/03/2025)</t>
  </si>
  <si>
    <t>11/03/2026</t>
  </si>
  <si>
    <t>W25/26 (01/12/2025-11/03/2026)</t>
  </si>
  <si>
    <t>Burwell Milton Arbury Histon Bid 2</t>
  </si>
  <si>
    <t>Burwell Milton Arbury Histon Bid 3</t>
  </si>
  <si>
    <t>Cambridgeshire County Council</t>
  </si>
  <si>
    <t>01:30</t>
  </si>
  <si>
    <t>Burwell Milton Arbury Histon Bid 4</t>
  </si>
  <si>
    <t>Conrad Energy Limited</t>
  </si>
  <si>
    <t>08:00</t>
  </si>
  <si>
    <t>Burwell Milton Arbury Histon Bid 5</t>
  </si>
  <si>
    <t>Green Energy Options (geo) Ltd</t>
  </si>
  <si>
    <t>Burwell Milton Arbury Histon Bid 6</t>
  </si>
  <si>
    <t>Burwell Milton Arbury Histon Bid 7</t>
  </si>
  <si>
    <t>Burwell Milton Arbury Histon Bid 8</t>
  </si>
  <si>
    <t>Burwell Milton Arbury Histon Bid 9</t>
  </si>
  <si>
    <t>Burwell Milton Arbury Histon Bid 10</t>
  </si>
  <si>
    <t>Burwell Milton Arbury Histon Bid 11</t>
  </si>
  <si>
    <t>Burwell Milton Arbury Histon Bid 12</t>
  </si>
  <si>
    <t>Tesla Motors Netherlands B.V.</t>
  </si>
  <si>
    <t>Burwell Milton Arbury Histon Bid 13</t>
  </si>
  <si>
    <t>Season</t>
  </si>
  <si>
    <t>Service Days pa</t>
  </si>
  <si>
    <t>Service Hours pa</t>
  </si>
  <si>
    <t>Total spend pa</t>
  </si>
  <si>
    <t>Total budget</t>
  </si>
  <si>
    <t>Energy delivered pa</t>
  </si>
  <si>
    <t>Effective run time</t>
  </si>
  <si>
    <t>Estimated no. of dispatches</t>
  </si>
  <si>
    <t>Estimated dispatch duration</t>
  </si>
  <si>
    <t>Total contract cost</t>
  </si>
  <si>
    <t>Contract comparable rate</t>
  </si>
  <si>
    <t>Bid 7</t>
  </si>
  <si>
    <t>Bid 12</t>
  </si>
  <si>
    <t>Bid 8</t>
  </si>
  <si>
    <t>Bid 3</t>
  </si>
  <si>
    <t>Bid 10</t>
  </si>
  <si>
    <t>Bid 11</t>
  </si>
  <si>
    <t>Bid 1</t>
  </si>
  <si>
    <t>Bid 9</t>
  </si>
  <si>
    <t>Bid 4</t>
  </si>
  <si>
    <t>Bid 6</t>
  </si>
  <si>
    <t>Bid 13</t>
  </si>
  <si>
    <t>Bid 5</t>
  </si>
  <si>
    <t>Bid 2</t>
  </si>
  <si>
    <t>Bid Util Fee (£/MWh)</t>
  </si>
  <si>
    <t>Avail spend pa</t>
  </si>
  <si>
    <t>Bid Avail Fee (£/MW/h)</t>
  </si>
  <si>
    <t>Util hours pa</t>
  </si>
  <si>
    <t>Util spend pa</t>
  </si>
  <si>
    <t>Indicative utilisation hours</t>
  </si>
  <si>
    <t>Energy required (MWh)</t>
  </si>
  <si>
    <t>Capacity required (MW)</t>
  </si>
  <si>
    <t>Total MWh required</t>
  </si>
  <si>
    <t>Total contract energy delivered (MWh)</t>
  </si>
  <si>
    <t>Cumulative contract energy delivered (MWh)</t>
  </si>
  <si>
    <t>Contract index</t>
  </si>
  <si>
    <t>Contract required to meet volume?</t>
  </si>
  <si>
    <t>Cumulative contract cost (£)</t>
  </si>
  <si>
    <t>Below budget?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</si>
</sst>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164" formatCode="0.0"/>
    <numFmt numFmtId="165" formatCode="_-&quot;£&quot;* #,##0_-;\-&quot;£&quot;* #,##0_-;_-&quot;£&quot;* &quot;-&quot;??_-;_-@_-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/>
    <xf numFmtId="0" fontId="1" fillId="0" borderId="3" xfId="0" applyFont="1" applyFill="1" applyBorder="1" applyAlignment="1">
      <alignment horizontal="left"/>
    </xf>
    <xf numFmtId="0" fontId="0" fillId="0" borderId="3" xfId="0" applyFill="1" applyBorder="1"/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1" fontId="0" fillId="0" borderId="1" xfId="0" applyNumberFormat="1" applyFill="1" applyBorder="1"/>
    <xf numFmtId="165" fontId="0" fillId="0" borderId="1" xfId="1" applyNumberFormat="1" applyFont="1" applyFill="1" applyBorder="1"/>
    <xf numFmtId="0" fontId="0" fillId="0" borderId="1" xfId="0" applyFill="1" applyBorder="1"/>
    <xf numFmtId="164" fontId="0" fillId="0" borderId="1" xfId="0" applyNumberFormat="1" applyFill="1" applyBorder="1"/>
    <xf numFmtId="0" fontId="1" fillId="0" borderId="2" xfId="0" applyFont="1" applyFill="1" applyBorder="1" applyAlignment="1">
      <alignment horizontal="left"/>
    </xf>
    <xf numFmtId="165" fontId="0" fillId="0" borderId="2" xfId="1" applyNumberFormat="1" applyFont="1" applyFill="1" applyBorder="1"/>
    <xf numFmtId="0" fontId="0" fillId="0" borderId="0" xfId="0" applyFill="1"/>
    <xf numFmtId="2" fontId="1" fillId="0" borderId="1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165" fontId="0" fillId="0" borderId="0" xfId="1" applyNumberFormat="1" applyFont="1"/>
    <xf numFmtId="1" fontId="0" fillId="0" borderId="1" xfId="1" applyNumberFormat="1" applyFont="1" applyFill="1" applyBorder="1"/>
    <xf numFmtId="164" fontId="0" fillId="0" borderId="1" xfId="0" quotePrefix="1" applyNumberFormat="1" applyBorder="1"/>
    <xf numFmtId="165" fontId="0" fillId="0" borderId="1" xfId="1" quotePrefix="1" applyNumberFormat="1" applyFont="1" applyBorder="1"/>
    <xf numFmtId="165" fontId="0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B503"/>
  <sheetViews>
    <sheetView tabSelected="1" topLeftCell="X1" zoomScaleNormal="100" workbookViewId="0"/>
  </sheetViews>
  <sheetFormatPr defaultColWidth="0" defaultRowHeight="14.4" x14ac:dyDescent="0.3"/>
  <cols>
    <col min="1" max="1" width="33.44140625" style="14" customWidth="1"/>
    <col min="2" max="2" width="15.5546875" style="14" hidden="1" customWidth="1"/>
    <col min="3" max="3" width="27.33203125" style="14" hidden="1" customWidth="1"/>
    <col min="4" max="4" width="12.6640625" style="14" hidden="1" customWidth="1"/>
    <col min="5" max="5" width="33.109375" style="14" hidden="1" customWidth="1"/>
    <col min="6" max="6" width="19.33203125" style="14" customWidth="1"/>
    <col min="7" max="7" width="35.109375" style="14" customWidth="1"/>
    <col min="8" max="10" width="14.6640625" style="14" customWidth="1"/>
    <col min="11" max="13" width="14.6640625" style="14" hidden="1" customWidth="1"/>
    <col min="14" max="14" width="14.6640625" style="14" customWidth="1"/>
    <col min="15" max="15" width="14.6640625" style="14" hidden="1" customWidth="1"/>
    <col min="16" max="17" width="14.6640625" style="14" customWidth="1"/>
    <col min="18" max="18" width="14.6640625" style="14" hidden="1" customWidth="1"/>
    <col min="19" max="20" width="14.6640625" style="14" customWidth="1"/>
    <col min="21" max="23" width="14.6640625" style="14" hidden="1" customWidth="1"/>
    <col min="24" max="27" width="14.6640625" style="14" customWidth="1"/>
    <col min="28" max="30" width="14.6640625" style="14" hidden="1" customWidth="1"/>
    <col min="31" max="34" width="14.6640625" style="14" customWidth="1"/>
    <col min="35" max="36" width="16.5546875" style="14" customWidth="1"/>
    <col min="37" max="42" width="16.5546875" customWidth="1"/>
    <col min="43" max="43" width="30" customWidth="1"/>
    <col min="44" max="49" width="9.109375" customWidth="1"/>
    <col min="50" max="54" width="0" hidden="1" customWidth="1"/>
    <col min="55" max="16384" width="9.109375" hidden="1"/>
  </cols>
  <sheetData>
    <row r="1" spans="1:49" ht="57.6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4</v>
      </c>
      <c r="G1" s="6" t="s">
        <v>5</v>
      </c>
      <c r="H1" s="6" t="s">
        <v>6</v>
      </c>
      <c r="I1" s="6" t="s">
        <v>101</v>
      </c>
      <c r="J1" s="6" t="s">
        <v>99</v>
      </c>
      <c r="K1" s="6" t="s">
        <v>7</v>
      </c>
      <c r="L1" s="6" t="s">
        <v>8</v>
      </c>
      <c r="M1" s="6" t="s">
        <v>9</v>
      </c>
      <c r="N1" s="6" t="s">
        <v>10</v>
      </c>
      <c r="O1" s="6" t="s">
        <v>75</v>
      </c>
      <c r="P1" s="6" t="s">
        <v>11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76</v>
      </c>
      <c r="W1" s="6" t="s">
        <v>77</v>
      </c>
      <c r="X1" s="6" t="s">
        <v>100</v>
      </c>
      <c r="Y1" s="6" t="s">
        <v>102</v>
      </c>
      <c r="Z1" s="6" t="s">
        <v>103</v>
      </c>
      <c r="AA1" s="6" t="s">
        <v>78</v>
      </c>
      <c r="AB1" s="6" t="s">
        <v>83</v>
      </c>
      <c r="AC1" s="6" t="s">
        <v>81</v>
      </c>
      <c r="AD1" s="6" t="s">
        <v>82</v>
      </c>
      <c r="AE1" s="6" t="s">
        <v>80</v>
      </c>
      <c r="AF1" s="6" t="s">
        <v>110</v>
      </c>
      <c r="AG1" s="6" t="s">
        <v>84</v>
      </c>
      <c r="AH1" s="6" t="s">
        <v>108</v>
      </c>
      <c r="AI1" s="6" t="s">
        <v>85</v>
      </c>
      <c r="AJ1" s="6" t="s">
        <v>107</v>
      </c>
      <c r="AK1" s="6" t="s">
        <v>109</v>
      </c>
      <c r="AL1" s="6" t="s">
        <v>111</v>
      </c>
      <c r="AM1" s="6" t="s">
        <v>79</v>
      </c>
      <c r="AN1" s="6" t="s">
        <v>112</v>
      </c>
      <c r="AO1" s="6" t="s">
        <v>113</v>
      </c>
      <c r="AP1" s="16"/>
    </row>
    <row r="2" spans="1:49" x14ac:dyDescent="0.3">
      <c r="A2" s="7" t="s">
        <v>20</v>
      </c>
      <c r="B2" s="7" t="s">
        <v>21</v>
      </c>
      <c r="C2" s="7" t="s">
        <v>44</v>
      </c>
      <c r="D2" s="7">
        <v>132</v>
      </c>
      <c r="E2" s="7" t="s">
        <v>67</v>
      </c>
      <c r="F2" s="7" t="s">
        <v>86</v>
      </c>
      <c r="G2" s="7" t="s">
        <v>33</v>
      </c>
      <c r="H2" s="15">
        <v>15.7</v>
      </c>
      <c r="I2" s="7">
        <v>18</v>
      </c>
      <c r="J2" s="7">
        <v>270</v>
      </c>
      <c r="K2" s="7" t="s">
        <v>21</v>
      </c>
      <c r="L2" s="7" t="s">
        <v>21</v>
      </c>
      <c r="M2" s="7" t="s">
        <v>34</v>
      </c>
      <c r="N2" s="7" t="s">
        <v>24</v>
      </c>
      <c r="O2" s="7" t="str">
        <f t="shared" ref="O2:O33" si="0">IF(LEFT(N2,1)="S", "Summer", "Winter")</f>
        <v>Winter</v>
      </c>
      <c r="P2" s="7" t="s">
        <v>25</v>
      </c>
      <c r="Q2" s="7" t="s">
        <v>49</v>
      </c>
      <c r="R2" s="7" t="s">
        <v>50</v>
      </c>
      <c r="S2" s="7" t="s">
        <v>36</v>
      </c>
      <c r="T2" s="7" t="s">
        <v>37</v>
      </c>
      <c r="U2" s="7" t="s">
        <v>26</v>
      </c>
      <c r="V2" s="7">
        <f>IF(U2="All",DATEDIF(P2,Q2,"d")+1,NETWORKDAYS(P2,Q2,#REF!))</f>
        <v>101</v>
      </c>
      <c r="W2" s="8">
        <f t="shared" ref="W2:W33" si="1">(T2-S2)*24*V2</f>
        <v>1363.5</v>
      </c>
      <c r="X2" s="9">
        <f t="shared" ref="X2:X33" si="2">I2*H2*W2</f>
        <v>385325.1</v>
      </c>
      <c r="Y2" s="10">
        <v>5</v>
      </c>
      <c r="Z2" s="9">
        <f t="shared" ref="Z2:Z33" si="3">J2*H2*Y2</f>
        <v>21195</v>
      </c>
      <c r="AA2" s="9">
        <f t="shared" ref="AA2:AA33" si="4">X2+Z2</f>
        <v>406520.1</v>
      </c>
      <c r="AB2" s="10">
        <v>1</v>
      </c>
      <c r="AC2" s="10">
        <f t="shared" ref="AC2:AC33" si="5">MIN(M2*24,AB2)</f>
        <v>1</v>
      </c>
      <c r="AD2" s="10">
        <v>5</v>
      </c>
      <c r="AE2" s="10">
        <f t="shared" ref="AE2:AE33" si="6">H2*AC2*AD2</f>
        <v>78.5</v>
      </c>
      <c r="AF2" s="10">
        <f t="shared" ref="AF2:AF33" si="7">IF(ROW(F1)=1,1,IF(F2=F1,AF1,AF1+1))</f>
        <v>1</v>
      </c>
      <c r="AG2" s="9">
        <f t="shared" ref="AG2:AG33" si="8">SUMIFS($AA$2:$AA$52,$E$2:$E$52,E2)</f>
        <v>1519683.0686999997</v>
      </c>
      <c r="AH2" s="11">
        <f t="shared" ref="AH2:AH33" si="9">SUMIFS($AE$2:$AE$52,$F$2:$F$52,F2)</f>
        <v>350.63699999999994</v>
      </c>
      <c r="AI2" s="9">
        <f t="shared" ref="AI2:AI33" si="10">AG2/AH2</f>
        <v>4334.063629052268</v>
      </c>
      <c r="AJ2" s="18">
        <f t="shared" ref="AJ2:AJ33" si="11">SUM($AR$5:$AV$5)</f>
        <v>444</v>
      </c>
      <c r="AK2" s="19">
        <f t="shared" ref="AK2:AK33" si="12">SUMIFS($AE$2:$AE$52,$AF$2:$AF$52,CONCATENATE("&lt;",TEXT(AF2+1,0)))</f>
        <v>350.63699999999994</v>
      </c>
      <c r="AL2" s="19" t="str">
        <f t="shared" ref="AL2:AL33" si="13">IF(AK2&lt;AJ2,"Yes","No")</f>
        <v>Yes</v>
      </c>
      <c r="AM2" s="20">
        <v>2585000</v>
      </c>
      <c r="AN2" s="21">
        <f t="shared" ref="AN2:AN33" si="14">SUMIFS($AA$2:$AA$52,$AF$2:$AF$52,CONCATENATE("&lt;",TEXT(AF2+1,0)))</f>
        <v>1519683.0686999997</v>
      </c>
      <c r="AO2" s="21" t="str">
        <f t="shared" ref="AO2:AO33" si="15">IF(AN2&lt;AM2,"Yes","No")</f>
        <v>Yes</v>
      </c>
      <c r="AP2" s="17"/>
      <c r="AR2" s="7" t="s">
        <v>39</v>
      </c>
      <c r="AS2" s="7" t="s">
        <v>24</v>
      </c>
      <c r="AT2" s="7" t="s">
        <v>27</v>
      </c>
      <c r="AU2" s="7" t="s">
        <v>29</v>
      </c>
      <c r="AV2" s="7" t="s">
        <v>31</v>
      </c>
      <c r="AW2" s="2"/>
    </row>
    <row r="3" spans="1:49" x14ac:dyDescent="0.3">
      <c r="A3" s="7" t="s">
        <v>20</v>
      </c>
      <c r="B3" s="7" t="s">
        <v>21</v>
      </c>
      <c r="C3" s="7" t="s">
        <v>44</v>
      </c>
      <c r="D3" s="7">
        <v>132</v>
      </c>
      <c r="E3" s="7" t="s">
        <v>67</v>
      </c>
      <c r="F3" s="7" t="s">
        <v>86</v>
      </c>
      <c r="G3" s="7" t="s">
        <v>33</v>
      </c>
      <c r="H3" s="15">
        <v>17.399999999999999</v>
      </c>
      <c r="I3" s="7">
        <v>16</v>
      </c>
      <c r="J3" s="7">
        <v>270</v>
      </c>
      <c r="K3" s="7" t="s">
        <v>21</v>
      </c>
      <c r="L3" s="7" t="s">
        <v>21</v>
      </c>
      <c r="M3" s="7" t="s">
        <v>34</v>
      </c>
      <c r="N3" s="7" t="s">
        <v>27</v>
      </c>
      <c r="O3" s="7" t="str">
        <f t="shared" si="0"/>
        <v>Winter</v>
      </c>
      <c r="P3" s="7" t="s">
        <v>28</v>
      </c>
      <c r="Q3" s="7" t="s">
        <v>51</v>
      </c>
      <c r="R3" s="7" t="s">
        <v>52</v>
      </c>
      <c r="S3" s="7" t="s">
        <v>36</v>
      </c>
      <c r="T3" s="7" t="s">
        <v>37</v>
      </c>
      <c r="U3" s="7" t="s">
        <v>26</v>
      </c>
      <c r="V3" s="7">
        <f>IF(U3="All",DATEDIF(P3,Q3,"d")+1,NETWORKDAYS(P3,Q3,#REF!))</f>
        <v>102</v>
      </c>
      <c r="W3" s="8">
        <f t="shared" si="1"/>
        <v>1377</v>
      </c>
      <c r="X3" s="9">
        <f t="shared" si="2"/>
        <v>383356.8</v>
      </c>
      <c r="Y3" s="10">
        <v>5</v>
      </c>
      <c r="Z3" s="9">
        <f t="shared" si="3"/>
        <v>23490</v>
      </c>
      <c r="AA3" s="9">
        <f t="shared" si="4"/>
        <v>406846.8</v>
      </c>
      <c r="AB3" s="10">
        <v>1</v>
      </c>
      <c r="AC3" s="10">
        <f t="shared" si="5"/>
        <v>1</v>
      </c>
      <c r="AD3" s="10">
        <v>5</v>
      </c>
      <c r="AE3" s="10">
        <f t="shared" si="6"/>
        <v>87</v>
      </c>
      <c r="AF3" s="10">
        <f t="shared" si="7"/>
        <v>1</v>
      </c>
      <c r="AG3" s="9">
        <f t="shared" si="8"/>
        <v>1519683.0686999997</v>
      </c>
      <c r="AH3" s="11">
        <f t="shared" si="9"/>
        <v>350.63699999999994</v>
      </c>
      <c r="AI3" s="9">
        <f t="shared" si="10"/>
        <v>4334.063629052268</v>
      </c>
      <c r="AJ3" s="18">
        <f t="shared" si="11"/>
        <v>444</v>
      </c>
      <c r="AK3" s="19">
        <f t="shared" si="12"/>
        <v>350.63699999999994</v>
      </c>
      <c r="AL3" s="19" t="str">
        <f t="shared" si="13"/>
        <v>Yes</v>
      </c>
      <c r="AM3" s="20">
        <v>2585000</v>
      </c>
      <c r="AN3" s="21">
        <f t="shared" si="14"/>
        <v>1519683.0686999997</v>
      </c>
      <c r="AO3" s="21" t="str">
        <f t="shared" si="15"/>
        <v>Yes</v>
      </c>
      <c r="AP3" s="17"/>
      <c r="AQ3" s="1" t="s">
        <v>106</v>
      </c>
      <c r="AR3" s="1">
        <v>14.2</v>
      </c>
      <c r="AS3" s="1">
        <v>15.7</v>
      </c>
      <c r="AT3" s="1">
        <v>17.399999999999999</v>
      </c>
      <c r="AU3" s="1">
        <v>19.5</v>
      </c>
      <c r="AV3" s="1">
        <v>22</v>
      </c>
    </row>
    <row r="4" spans="1:49" x14ac:dyDescent="0.3">
      <c r="A4" s="7" t="s">
        <v>20</v>
      </c>
      <c r="B4" s="7" t="s">
        <v>21</v>
      </c>
      <c r="C4" s="7" t="s">
        <v>44</v>
      </c>
      <c r="D4" s="7">
        <v>132</v>
      </c>
      <c r="E4" s="7" t="s">
        <v>67</v>
      </c>
      <c r="F4" s="7" t="s">
        <v>86</v>
      </c>
      <c r="G4" s="7" t="s">
        <v>33</v>
      </c>
      <c r="H4" s="15">
        <v>18.5137</v>
      </c>
      <c r="I4" s="7">
        <v>14</v>
      </c>
      <c r="J4" s="7">
        <v>270</v>
      </c>
      <c r="K4" s="7" t="s">
        <v>21</v>
      </c>
      <c r="L4" s="7" t="s">
        <v>21</v>
      </c>
      <c r="M4" s="7" t="s">
        <v>34</v>
      </c>
      <c r="N4" s="7" t="s">
        <v>29</v>
      </c>
      <c r="O4" s="7" t="str">
        <f t="shared" si="0"/>
        <v>Winter</v>
      </c>
      <c r="P4" s="7" t="s">
        <v>30</v>
      </c>
      <c r="Q4" s="7" t="s">
        <v>53</v>
      </c>
      <c r="R4" s="7" t="s">
        <v>54</v>
      </c>
      <c r="S4" s="7" t="s">
        <v>36</v>
      </c>
      <c r="T4" s="7" t="s">
        <v>37</v>
      </c>
      <c r="U4" s="7" t="s">
        <v>26</v>
      </c>
      <c r="V4" s="7">
        <f>IF(U4="All",DATEDIF(P4,Q4,"d")+1,NETWORKDAYS(P4,Q4,#REF!))</f>
        <v>101</v>
      </c>
      <c r="W4" s="8">
        <f t="shared" si="1"/>
        <v>1363.5</v>
      </c>
      <c r="X4" s="9">
        <f t="shared" si="2"/>
        <v>353408.01929999999</v>
      </c>
      <c r="Y4" s="10">
        <v>5</v>
      </c>
      <c r="Z4" s="9">
        <f t="shared" si="3"/>
        <v>24993.494999999999</v>
      </c>
      <c r="AA4" s="9">
        <f t="shared" si="4"/>
        <v>378401.51429999998</v>
      </c>
      <c r="AB4" s="10">
        <v>1</v>
      </c>
      <c r="AC4" s="10">
        <f t="shared" si="5"/>
        <v>1</v>
      </c>
      <c r="AD4" s="10">
        <v>5</v>
      </c>
      <c r="AE4" s="10">
        <f t="shared" si="6"/>
        <v>92.5685</v>
      </c>
      <c r="AF4" s="10">
        <f t="shared" si="7"/>
        <v>1</v>
      </c>
      <c r="AG4" s="9">
        <f t="shared" si="8"/>
        <v>1519683.0686999997</v>
      </c>
      <c r="AH4" s="11">
        <f t="shared" si="9"/>
        <v>350.63699999999994</v>
      </c>
      <c r="AI4" s="9">
        <f t="shared" si="10"/>
        <v>4334.063629052268</v>
      </c>
      <c r="AJ4" s="18">
        <f t="shared" si="11"/>
        <v>444</v>
      </c>
      <c r="AK4" s="19">
        <f t="shared" si="12"/>
        <v>350.63699999999994</v>
      </c>
      <c r="AL4" s="19" t="str">
        <f t="shared" si="13"/>
        <v>Yes</v>
      </c>
      <c r="AM4" s="20">
        <v>2585000</v>
      </c>
      <c r="AN4" s="21">
        <f t="shared" si="14"/>
        <v>1519683.0686999997</v>
      </c>
      <c r="AO4" s="21" t="str">
        <f t="shared" si="15"/>
        <v>Yes</v>
      </c>
      <c r="AP4" s="17"/>
      <c r="AQ4" s="1" t="s">
        <v>104</v>
      </c>
      <c r="AR4" s="1">
        <v>5</v>
      </c>
      <c r="AS4" s="1">
        <v>5</v>
      </c>
      <c r="AT4" s="1">
        <v>5</v>
      </c>
      <c r="AU4" s="1">
        <v>5</v>
      </c>
      <c r="AV4" s="1">
        <v>5</v>
      </c>
    </row>
    <row r="5" spans="1:49" x14ac:dyDescent="0.3">
      <c r="A5" s="7" t="s">
        <v>20</v>
      </c>
      <c r="B5" s="7" t="s">
        <v>21</v>
      </c>
      <c r="C5" s="7" t="s">
        <v>44</v>
      </c>
      <c r="D5" s="7">
        <v>132</v>
      </c>
      <c r="E5" s="7" t="s">
        <v>67</v>
      </c>
      <c r="F5" s="7" t="s">
        <v>86</v>
      </c>
      <c r="G5" s="7" t="s">
        <v>33</v>
      </c>
      <c r="H5" s="15">
        <v>18.5137</v>
      </c>
      <c r="I5" s="7">
        <v>12</v>
      </c>
      <c r="J5" s="7">
        <v>270</v>
      </c>
      <c r="K5" s="7" t="s">
        <v>21</v>
      </c>
      <c r="L5" s="7" t="s">
        <v>21</v>
      </c>
      <c r="M5" s="7" t="s">
        <v>34</v>
      </c>
      <c r="N5" s="7" t="s">
        <v>31</v>
      </c>
      <c r="O5" s="7" t="str">
        <f t="shared" si="0"/>
        <v>Winter</v>
      </c>
      <c r="P5" s="7" t="s">
        <v>32</v>
      </c>
      <c r="Q5" s="7" t="s">
        <v>55</v>
      </c>
      <c r="R5" s="7" t="s">
        <v>56</v>
      </c>
      <c r="S5" s="7" t="s">
        <v>36</v>
      </c>
      <c r="T5" s="7" t="s">
        <v>37</v>
      </c>
      <c r="U5" s="7" t="s">
        <v>26</v>
      </c>
      <c r="V5" s="7">
        <f>IF(U5="All",DATEDIF(P5,Q5,"d")+1,NETWORKDAYS(P5,Q5,#REF!))</f>
        <v>101</v>
      </c>
      <c r="W5" s="8">
        <f t="shared" si="1"/>
        <v>1363.5</v>
      </c>
      <c r="X5" s="9">
        <f t="shared" si="2"/>
        <v>302921.1594</v>
      </c>
      <c r="Y5" s="10">
        <v>5</v>
      </c>
      <c r="Z5" s="9">
        <f t="shared" si="3"/>
        <v>24993.494999999999</v>
      </c>
      <c r="AA5" s="9">
        <f t="shared" si="4"/>
        <v>327914.6544</v>
      </c>
      <c r="AB5" s="10">
        <v>1</v>
      </c>
      <c r="AC5" s="10">
        <f t="shared" si="5"/>
        <v>1</v>
      </c>
      <c r="AD5" s="10">
        <v>5</v>
      </c>
      <c r="AE5" s="10">
        <f t="shared" si="6"/>
        <v>92.5685</v>
      </c>
      <c r="AF5" s="10">
        <f t="shared" si="7"/>
        <v>1</v>
      </c>
      <c r="AG5" s="9">
        <f t="shared" si="8"/>
        <v>1519683.0686999997</v>
      </c>
      <c r="AH5" s="11">
        <f t="shared" si="9"/>
        <v>350.63699999999994</v>
      </c>
      <c r="AI5" s="9">
        <f t="shared" si="10"/>
        <v>4334.063629052268</v>
      </c>
      <c r="AJ5" s="18">
        <f t="shared" si="11"/>
        <v>444</v>
      </c>
      <c r="AK5" s="19">
        <f t="shared" si="12"/>
        <v>350.63699999999994</v>
      </c>
      <c r="AL5" s="19" t="str">
        <f t="shared" si="13"/>
        <v>Yes</v>
      </c>
      <c r="AM5" s="20">
        <v>2585000</v>
      </c>
      <c r="AN5" s="21">
        <f t="shared" si="14"/>
        <v>1519683.0686999997</v>
      </c>
      <c r="AO5" s="21" t="str">
        <f t="shared" si="15"/>
        <v>Yes</v>
      </c>
      <c r="AP5" s="17"/>
      <c r="AQ5" s="1" t="s">
        <v>105</v>
      </c>
      <c r="AR5" s="1">
        <f>AR3*AR4</f>
        <v>71</v>
      </c>
      <c r="AS5" s="1">
        <f t="shared" ref="AS5:AV5" si="16">AS3*AS4</f>
        <v>78.5</v>
      </c>
      <c r="AT5" s="1">
        <f t="shared" si="16"/>
        <v>87</v>
      </c>
      <c r="AU5" s="1">
        <f t="shared" si="16"/>
        <v>97.5</v>
      </c>
      <c r="AV5" s="1">
        <f t="shared" si="16"/>
        <v>110</v>
      </c>
    </row>
    <row r="6" spans="1:49" x14ac:dyDescent="0.3">
      <c r="A6" s="7" t="s">
        <v>20</v>
      </c>
      <c r="B6" s="7" t="s">
        <v>21</v>
      </c>
      <c r="C6" s="7" t="s">
        <v>44</v>
      </c>
      <c r="D6" s="7">
        <v>132</v>
      </c>
      <c r="E6" s="7" t="s">
        <v>72</v>
      </c>
      <c r="F6" s="7" t="s">
        <v>87</v>
      </c>
      <c r="G6" s="7" t="s">
        <v>73</v>
      </c>
      <c r="H6" s="15">
        <v>4.1799999999999997E-2</v>
      </c>
      <c r="I6" s="7">
        <v>15</v>
      </c>
      <c r="J6" s="7">
        <v>270</v>
      </c>
      <c r="K6" s="7" t="s">
        <v>21</v>
      </c>
      <c r="L6" s="7" t="s">
        <v>21</v>
      </c>
      <c r="M6" s="7" t="s">
        <v>38</v>
      </c>
      <c r="N6" s="7" t="s">
        <v>39</v>
      </c>
      <c r="O6" s="7" t="str">
        <f t="shared" si="0"/>
        <v>Winter</v>
      </c>
      <c r="P6" s="7" t="s">
        <v>46</v>
      </c>
      <c r="Q6" s="7" t="s">
        <v>47</v>
      </c>
      <c r="R6" s="7" t="s">
        <v>48</v>
      </c>
      <c r="S6" s="7" t="s">
        <v>36</v>
      </c>
      <c r="T6" s="7" t="s">
        <v>37</v>
      </c>
      <c r="U6" s="7" t="s">
        <v>26</v>
      </c>
      <c r="V6" s="7">
        <f>IF(U6="All",DATEDIF(P6,Q6,"d")+1,NETWORKDAYS(P6,Q6,#REF!))</f>
        <v>101</v>
      </c>
      <c r="W6" s="8">
        <f t="shared" si="1"/>
        <v>1363.5</v>
      </c>
      <c r="X6" s="9">
        <f t="shared" si="2"/>
        <v>854.91449999999998</v>
      </c>
      <c r="Y6" s="10">
        <v>5</v>
      </c>
      <c r="Z6" s="9">
        <f t="shared" si="3"/>
        <v>56.43</v>
      </c>
      <c r="AA6" s="9">
        <f t="shared" si="4"/>
        <v>911.34449999999993</v>
      </c>
      <c r="AB6" s="10">
        <v>1</v>
      </c>
      <c r="AC6" s="10">
        <f t="shared" si="5"/>
        <v>1</v>
      </c>
      <c r="AD6" s="10">
        <v>5</v>
      </c>
      <c r="AE6" s="10">
        <f t="shared" si="6"/>
        <v>0.20899999999999999</v>
      </c>
      <c r="AF6" s="10">
        <f t="shared" si="7"/>
        <v>2</v>
      </c>
      <c r="AG6" s="9">
        <f t="shared" si="8"/>
        <v>911.34449999999993</v>
      </c>
      <c r="AH6" s="11">
        <f t="shared" si="9"/>
        <v>0.20899999999999999</v>
      </c>
      <c r="AI6" s="9">
        <f t="shared" si="10"/>
        <v>4360.5</v>
      </c>
      <c r="AJ6" s="18">
        <f t="shared" si="11"/>
        <v>444</v>
      </c>
      <c r="AK6" s="19">
        <f t="shared" si="12"/>
        <v>350.84599999999995</v>
      </c>
      <c r="AL6" s="19" t="str">
        <f t="shared" si="13"/>
        <v>Yes</v>
      </c>
      <c r="AM6" s="20">
        <v>2585000</v>
      </c>
      <c r="AN6" s="21">
        <f t="shared" si="14"/>
        <v>1520594.4131999996</v>
      </c>
      <c r="AO6" s="21" t="str">
        <f t="shared" si="15"/>
        <v>Yes</v>
      </c>
      <c r="AP6" s="17"/>
    </row>
    <row r="7" spans="1:49" x14ac:dyDescent="0.3">
      <c r="A7" s="7" t="s">
        <v>20</v>
      </c>
      <c r="B7" s="7" t="s">
        <v>21</v>
      </c>
      <c r="C7" s="7" t="s">
        <v>44</v>
      </c>
      <c r="D7" s="7">
        <v>132</v>
      </c>
      <c r="E7" s="7" t="s">
        <v>68</v>
      </c>
      <c r="F7" s="7" t="s">
        <v>88</v>
      </c>
      <c r="G7" s="7" t="s">
        <v>33</v>
      </c>
      <c r="H7" s="15">
        <v>6.3E-2</v>
      </c>
      <c r="I7" s="7">
        <v>15</v>
      </c>
      <c r="J7" s="7">
        <v>270</v>
      </c>
      <c r="K7" s="7" t="s">
        <v>21</v>
      </c>
      <c r="L7" s="7" t="s">
        <v>21</v>
      </c>
      <c r="M7" s="7" t="s">
        <v>34</v>
      </c>
      <c r="N7" s="7" t="s">
        <v>39</v>
      </c>
      <c r="O7" s="7" t="str">
        <f t="shared" si="0"/>
        <v>Winter</v>
      </c>
      <c r="P7" s="7" t="s">
        <v>46</v>
      </c>
      <c r="Q7" s="7" t="s">
        <v>47</v>
      </c>
      <c r="R7" s="7" t="s">
        <v>48</v>
      </c>
      <c r="S7" s="7" t="s">
        <v>36</v>
      </c>
      <c r="T7" s="7" t="s">
        <v>37</v>
      </c>
      <c r="U7" s="7" t="s">
        <v>26</v>
      </c>
      <c r="V7" s="7">
        <f>IF(U7="All",DATEDIF(P7,Q7,"d")+1,NETWORKDAYS(P7,Q7,#REF!))</f>
        <v>101</v>
      </c>
      <c r="W7" s="8">
        <f t="shared" si="1"/>
        <v>1363.5</v>
      </c>
      <c r="X7" s="9">
        <f t="shared" si="2"/>
        <v>1288.5075000000002</v>
      </c>
      <c r="Y7" s="10">
        <v>5</v>
      </c>
      <c r="Z7" s="9">
        <f t="shared" si="3"/>
        <v>85.050000000000011</v>
      </c>
      <c r="AA7" s="9">
        <f t="shared" si="4"/>
        <v>1373.5575000000001</v>
      </c>
      <c r="AB7" s="10">
        <v>1</v>
      </c>
      <c r="AC7" s="10">
        <f t="shared" si="5"/>
        <v>1</v>
      </c>
      <c r="AD7" s="10">
        <v>5</v>
      </c>
      <c r="AE7" s="10">
        <f t="shared" si="6"/>
        <v>0.315</v>
      </c>
      <c r="AF7" s="10">
        <f t="shared" si="7"/>
        <v>3</v>
      </c>
      <c r="AG7" s="9">
        <f t="shared" si="8"/>
        <v>6880.5450000000001</v>
      </c>
      <c r="AH7" s="11">
        <f t="shared" si="9"/>
        <v>1.575</v>
      </c>
      <c r="AI7" s="9">
        <f t="shared" si="10"/>
        <v>4368.6000000000004</v>
      </c>
      <c r="AJ7" s="18">
        <f t="shared" si="11"/>
        <v>444</v>
      </c>
      <c r="AK7" s="19">
        <f t="shared" si="12"/>
        <v>352.42099999999994</v>
      </c>
      <c r="AL7" s="19" t="str">
        <f t="shared" si="13"/>
        <v>Yes</v>
      </c>
      <c r="AM7" s="20">
        <v>2585000</v>
      </c>
      <c r="AN7" s="21">
        <f t="shared" si="14"/>
        <v>1527474.9582</v>
      </c>
      <c r="AO7" s="21" t="str">
        <f t="shared" si="15"/>
        <v>Yes</v>
      </c>
      <c r="AP7" s="17"/>
    </row>
    <row r="8" spans="1:49" x14ac:dyDescent="0.3">
      <c r="A8" s="7" t="s">
        <v>20</v>
      </c>
      <c r="B8" s="7" t="s">
        <v>21</v>
      </c>
      <c r="C8" s="7" t="s">
        <v>44</v>
      </c>
      <c r="D8" s="7">
        <v>132</v>
      </c>
      <c r="E8" s="7" t="s">
        <v>68</v>
      </c>
      <c r="F8" s="7" t="s">
        <v>88</v>
      </c>
      <c r="G8" s="7" t="s">
        <v>33</v>
      </c>
      <c r="H8" s="15">
        <v>6.3E-2</v>
      </c>
      <c r="I8" s="7">
        <v>15</v>
      </c>
      <c r="J8" s="7">
        <v>270</v>
      </c>
      <c r="K8" s="7" t="s">
        <v>21</v>
      </c>
      <c r="L8" s="7" t="s">
        <v>21</v>
      </c>
      <c r="M8" s="7" t="s">
        <v>34</v>
      </c>
      <c r="N8" s="7" t="s">
        <v>24</v>
      </c>
      <c r="O8" s="7" t="str">
        <f t="shared" si="0"/>
        <v>Winter</v>
      </c>
      <c r="P8" s="7" t="s">
        <v>25</v>
      </c>
      <c r="Q8" s="7" t="s">
        <v>49</v>
      </c>
      <c r="R8" s="7" t="s">
        <v>50</v>
      </c>
      <c r="S8" s="7" t="s">
        <v>36</v>
      </c>
      <c r="T8" s="7" t="s">
        <v>37</v>
      </c>
      <c r="U8" s="7" t="s">
        <v>26</v>
      </c>
      <c r="V8" s="7">
        <f>IF(U8="All",DATEDIF(P8,Q8,"d")+1,NETWORKDAYS(P8,Q8,#REF!))</f>
        <v>101</v>
      </c>
      <c r="W8" s="8">
        <f t="shared" si="1"/>
        <v>1363.5</v>
      </c>
      <c r="X8" s="9">
        <f t="shared" si="2"/>
        <v>1288.5075000000002</v>
      </c>
      <c r="Y8" s="10">
        <v>5</v>
      </c>
      <c r="Z8" s="9">
        <f t="shared" si="3"/>
        <v>85.050000000000011</v>
      </c>
      <c r="AA8" s="9">
        <f t="shared" si="4"/>
        <v>1373.5575000000001</v>
      </c>
      <c r="AB8" s="10">
        <v>1</v>
      </c>
      <c r="AC8" s="10">
        <f t="shared" si="5"/>
        <v>1</v>
      </c>
      <c r="AD8" s="10">
        <v>5</v>
      </c>
      <c r="AE8" s="10">
        <f t="shared" si="6"/>
        <v>0.315</v>
      </c>
      <c r="AF8" s="10">
        <f t="shared" si="7"/>
        <v>3</v>
      </c>
      <c r="AG8" s="9">
        <f t="shared" si="8"/>
        <v>6880.5450000000001</v>
      </c>
      <c r="AH8" s="11">
        <f t="shared" si="9"/>
        <v>1.575</v>
      </c>
      <c r="AI8" s="9">
        <f t="shared" si="10"/>
        <v>4368.6000000000004</v>
      </c>
      <c r="AJ8" s="18">
        <f t="shared" si="11"/>
        <v>444</v>
      </c>
      <c r="AK8" s="19">
        <f t="shared" si="12"/>
        <v>352.42099999999994</v>
      </c>
      <c r="AL8" s="19" t="str">
        <f t="shared" si="13"/>
        <v>Yes</v>
      </c>
      <c r="AM8" s="20">
        <v>2585000</v>
      </c>
      <c r="AN8" s="21">
        <f t="shared" si="14"/>
        <v>1527474.9582</v>
      </c>
      <c r="AO8" s="21" t="str">
        <f t="shared" si="15"/>
        <v>Yes</v>
      </c>
      <c r="AP8" s="17"/>
    </row>
    <row r="9" spans="1:49" x14ac:dyDescent="0.3">
      <c r="A9" s="7" t="s">
        <v>20</v>
      </c>
      <c r="B9" s="7" t="s">
        <v>21</v>
      </c>
      <c r="C9" s="7" t="s">
        <v>44</v>
      </c>
      <c r="D9" s="7">
        <v>132</v>
      </c>
      <c r="E9" s="7" t="s">
        <v>68</v>
      </c>
      <c r="F9" s="7" t="s">
        <v>88</v>
      </c>
      <c r="G9" s="7" t="s">
        <v>33</v>
      </c>
      <c r="H9" s="15">
        <v>6.3E-2</v>
      </c>
      <c r="I9" s="7">
        <v>15</v>
      </c>
      <c r="J9" s="7">
        <v>270</v>
      </c>
      <c r="K9" s="7" t="s">
        <v>21</v>
      </c>
      <c r="L9" s="7" t="s">
        <v>21</v>
      </c>
      <c r="M9" s="7" t="s">
        <v>34</v>
      </c>
      <c r="N9" s="7" t="s">
        <v>27</v>
      </c>
      <c r="O9" s="7" t="str">
        <f t="shared" si="0"/>
        <v>Winter</v>
      </c>
      <c r="P9" s="7" t="s">
        <v>28</v>
      </c>
      <c r="Q9" s="7" t="s">
        <v>51</v>
      </c>
      <c r="R9" s="7" t="s">
        <v>52</v>
      </c>
      <c r="S9" s="7" t="s">
        <v>36</v>
      </c>
      <c r="T9" s="7" t="s">
        <v>37</v>
      </c>
      <c r="U9" s="7" t="s">
        <v>26</v>
      </c>
      <c r="V9" s="7">
        <f>IF(U9="All",DATEDIF(P9,Q9,"d")+1,NETWORKDAYS(P9,Q9,#REF!))</f>
        <v>102</v>
      </c>
      <c r="W9" s="8">
        <f t="shared" si="1"/>
        <v>1377</v>
      </c>
      <c r="X9" s="9">
        <f t="shared" si="2"/>
        <v>1301.2650000000001</v>
      </c>
      <c r="Y9" s="10">
        <v>5</v>
      </c>
      <c r="Z9" s="9">
        <f t="shared" si="3"/>
        <v>85.050000000000011</v>
      </c>
      <c r="AA9" s="9">
        <f t="shared" si="4"/>
        <v>1386.3150000000001</v>
      </c>
      <c r="AB9" s="10">
        <v>1</v>
      </c>
      <c r="AC9" s="10">
        <f t="shared" si="5"/>
        <v>1</v>
      </c>
      <c r="AD9" s="10">
        <v>5</v>
      </c>
      <c r="AE9" s="10">
        <f t="shared" si="6"/>
        <v>0.315</v>
      </c>
      <c r="AF9" s="10">
        <f t="shared" si="7"/>
        <v>3</v>
      </c>
      <c r="AG9" s="9">
        <f t="shared" si="8"/>
        <v>6880.5450000000001</v>
      </c>
      <c r="AH9" s="11">
        <f t="shared" si="9"/>
        <v>1.575</v>
      </c>
      <c r="AI9" s="9">
        <f t="shared" si="10"/>
        <v>4368.6000000000004</v>
      </c>
      <c r="AJ9" s="18">
        <f t="shared" si="11"/>
        <v>444</v>
      </c>
      <c r="AK9" s="19">
        <f t="shared" si="12"/>
        <v>352.42099999999994</v>
      </c>
      <c r="AL9" s="19" t="str">
        <f t="shared" si="13"/>
        <v>Yes</v>
      </c>
      <c r="AM9" s="20">
        <v>2585000</v>
      </c>
      <c r="AN9" s="21">
        <f t="shared" si="14"/>
        <v>1527474.9582</v>
      </c>
      <c r="AO9" s="21" t="str">
        <f t="shared" si="15"/>
        <v>Yes</v>
      </c>
      <c r="AP9" s="17"/>
    </row>
    <row r="10" spans="1:49" x14ac:dyDescent="0.3">
      <c r="A10" s="7" t="s">
        <v>20</v>
      </c>
      <c r="B10" s="7" t="s">
        <v>21</v>
      </c>
      <c r="C10" s="7" t="s">
        <v>44</v>
      </c>
      <c r="D10" s="7">
        <v>132</v>
      </c>
      <c r="E10" s="7" t="s">
        <v>68</v>
      </c>
      <c r="F10" s="7" t="s">
        <v>88</v>
      </c>
      <c r="G10" s="7" t="s">
        <v>33</v>
      </c>
      <c r="H10" s="15">
        <v>6.3E-2</v>
      </c>
      <c r="I10" s="7">
        <v>15</v>
      </c>
      <c r="J10" s="7">
        <v>270</v>
      </c>
      <c r="K10" s="7" t="s">
        <v>21</v>
      </c>
      <c r="L10" s="7" t="s">
        <v>21</v>
      </c>
      <c r="M10" s="7" t="s">
        <v>34</v>
      </c>
      <c r="N10" s="7" t="s">
        <v>29</v>
      </c>
      <c r="O10" s="7" t="str">
        <f t="shared" si="0"/>
        <v>Winter</v>
      </c>
      <c r="P10" s="7" t="s">
        <v>30</v>
      </c>
      <c r="Q10" s="7" t="s">
        <v>53</v>
      </c>
      <c r="R10" s="7" t="s">
        <v>54</v>
      </c>
      <c r="S10" s="7" t="s">
        <v>36</v>
      </c>
      <c r="T10" s="7" t="s">
        <v>37</v>
      </c>
      <c r="U10" s="7" t="s">
        <v>26</v>
      </c>
      <c r="V10" s="7">
        <f>IF(U10="All",DATEDIF(P10,Q10,"d")+1,NETWORKDAYS(P10,Q10,#REF!))</f>
        <v>101</v>
      </c>
      <c r="W10" s="8">
        <f t="shared" si="1"/>
        <v>1363.5</v>
      </c>
      <c r="X10" s="9">
        <f t="shared" si="2"/>
        <v>1288.5075000000002</v>
      </c>
      <c r="Y10" s="10">
        <v>5</v>
      </c>
      <c r="Z10" s="9">
        <f t="shared" si="3"/>
        <v>85.050000000000011</v>
      </c>
      <c r="AA10" s="9">
        <f t="shared" si="4"/>
        <v>1373.5575000000001</v>
      </c>
      <c r="AB10" s="10">
        <v>1</v>
      </c>
      <c r="AC10" s="10">
        <f t="shared" si="5"/>
        <v>1</v>
      </c>
      <c r="AD10" s="10">
        <v>5</v>
      </c>
      <c r="AE10" s="10">
        <f t="shared" si="6"/>
        <v>0.315</v>
      </c>
      <c r="AF10" s="10">
        <f t="shared" si="7"/>
        <v>3</v>
      </c>
      <c r="AG10" s="9">
        <f t="shared" si="8"/>
        <v>6880.5450000000001</v>
      </c>
      <c r="AH10" s="11">
        <f t="shared" si="9"/>
        <v>1.575</v>
      </c>
      <c r="AI10" s="9">
        <f t="shared" si="10"/>
        <v>4368.6000000000004</v>
      </c>
      <c r="AJ10" s="18">
        <f t="shared" si="11"/>
        <v>444</v>
      </c>
      <c r="AK10" s="19">
        <f t="shared" si="12"/>
        <v>352.42099999999994</v>
      </c>
      <c r="AL10" s="19" t="str">
        <f t="shared" si="13"/>
        <v>Yes</v>
      </c>
      <c r="AM10" s="20">
        <v>2585000</v>
      </c>
      <c r="AN10" s="21">
        <f t="shared" si="14"/>
        <v>1527474.9582</v>
      </c>
      <c r="AO10" s="21" t="str">
        <f t="shared" si="15"/>
        <v>Yes</v>
      </c>
      <c r="AP10" s="17"/>
    </row>
    <row r="11" spans="1:49" x14ac:dyDescent="0.3">
      <c r="A11" s="7" t="s">
        <v>20</v>
      </c>
      <c r="B11" s="7" t="s">
        <v>21</v>
      </c>
      <c r="C11" s="7" t="s">
        <v>44</v>
      </c>
      <c r="D11" s="7">
        <v>132</v>
      </c>
      <c r="E11" s="7" t="s">
        <v>68</v>
      </c>
      <c r="F11" s="7" t="s">
        <v>88</v>
      </c>
      <c r="G11" s="7" t="s">
        <v>33</v>
      </c>
      <c r="H11" s="15">
        <v>6.3E-2</v>
      </c>
      <c r="I11" s="7">
        <v>15</v>
      </c>
      <c r="J11" s="7">
        <v>270</v>
      </c>
      <c r="K11" s="7" t="s">
        <v>21</v>
      </c>
      <c r="L11" s="7" t="s">
        <v>21</v>
      </c>
      <c r="M11" s="7" t="s">
        <v>34</v>
      </c>
      <c r="N11" s="7" t="s">
        <v>31</v>
      </c>
      <c r="O11" s="7" t="str">
        <f t="shared" si="0"/>
        <v>Winter</v>
      </c>
      <c r="P11" s="7" t="s">
        <v>32</v>
      </c>
      <c r="Q11" s="7" t="s">
        <v>55</v>
      </c>
      <c r="R11" s="7" t="s">
        <v>56</v>
      </c>
      <c r="S11" s="7" t="s">
        <v>36</v>
      </c>
      <c r="T11" s="7" t="s">
        <v>37</v>
      </c>
      <c r="U11" s="7" t="s">
        <v>26</v>
      </c>
      <c r="V11" s="7">
        <f>IF(U11="All",DATEDIF(P11,Q11,"d")+1,NETWORKDAYS(P11,Q11,#REF!))</f>
        <v>101</v>
      </c>
      <c r="W11" s="8">
        <f t="shared" si="1"/>
        <v>1363.5</v>
      </c>
      <c r="X11" s="9">
        <f t="shared" si="2"/>
        <v>1288.5075000000002</v>
      </c>
      <c r="Y11" s="10">
        <v>5</v>
      </c>
      <c r="Z11" s="9">
        <f t="shared" si="3"/>
        <v>85.050000000000011</v>
      </c>
      <c r="AA11" s="9">
        <f t="shared" si="4"/>
        <v>1373.5575000000001</v>
      </c>
      <c r="AB11" s="10">
        <v>1</v>
      </c>
      <c r="AC11" s="10">
        <f t="shared" si="5"/>
        <v>1</v>
      </c>
      <c r="AD11" s="10">
        <v>5</v>
      </c>
      <c r="AE11" s="10">
        <f t="shared" si="6"/>
        <v>0.315</v>
      </c>
      <c r="AF11" s="10">
        <f t="shared" si="7"/>
        <v>3</v>
      </c>
      <c r="AG11" s="9">
        <f t="shared" si="8"/>
        <v>6880.5450000000001</v>
      </c>
      <c r="AH11" s="11">
        <f t="shared" si="9"/>
        <v>1.575</v>
      </c>
      <c r="AI11" s="9">
        <f t="shared" si="10"/>
        <v>4368.6000000000004</v>
      </c>
      <c r="AJ11" s="18">
        <f t="shared" si="11"/>
        <v>444</v>
      </c>
      <c r="AK11" s="19">
        <f t="shared" si="12"/>
        <v>352.42099999999994</v>
      </c>
      <c r="AL11" s="19" t="str">
        <f t="shared" si="13"/>
        <v>Yes</v>
      </c>
      <c r="AM11" s="20">
        <v>2585000</v>
      </c>
      <c r="AN11" s="21">
        <f t="shared" si="14"/>
        <v>1527474.9582</v>
      </c>
      <c r="AO11" s="21" t="str">
        <f t="shared" si="15"/>
        <v>Yes</v>
      </c>
      <c r="AP11" s="17"/>
    </row>
    <row r="12" spans="1:49" x14ac:dyDescent="0.3">
      <c r="A12" s="7" t="s">
        <v>20</v>
      </c>
      <c r="B12" s="7" t="s">
        <v>21</v>
      </c>
      <c r="C12" s="7" t="s">
        <v>44</v>
      </c>
      <c r="D12" s="7">
        <v>132</v>
      </c>
      <c r="E12" s="7" t="s">
        <v>58</v>
      </c>
      <c r="F12" s="7" t="s">
        <v>89</v>
      </c>
      <c r="G12" s="7" t="s">
        <v>59</v>
      </c>
      <c r="H12" s="15">
        <v>0.06</v>
      </c>
      <c r="I12" s="7">
        <v>15</v>
      </c>
      <c r="J12" s="7">
        <v>270</v>
      </c>
      <c r="K12" s="7" t="s">
        <v>21</v>
      </c>
      <c r="L12" s="7" t="s">
        <v>21</v>
      </c>
      <c r="M12" s="7" t="s">
        <v>60</v>
      </c>
      <c r="N12" s="7" t="s">
        <v>24</v>
      </c>
      <c r="O12" s="7" t="str">
        <f t="shared" si="0"/>
        <v>Winter</v>
      </c>
      <c r="P12" s="7" t="s">
        <v>25</v>
      </c>
      <c r="Q12" s="7" t="s">
        <v>49</v>
      </c>
      <c r="R12" s="7" t="s">
        <v>50</v>
      </c>
      <c r="S12" s="7" t="s">
        <v>36</v>
      </c>
      <c r="T12" s="7" t="s">
        <v>37</v>
      </c>
      <c r="U12" s="7" t="s">
        <v>26</v>
      </c>
      <c r="V12" s="7">
        <f>IF(U12="All",DATEDIF(P12,Q12,"d")+1,NETWORKDAYS(P12,Q12,#REF!))</f>
        <v>101</v>
      </c>
      <c r="W12" s="8">
        <f t="shared" si="1"/>
        <v>1363.5</v>
      </c>
      <c r="X12" s="9">
        <f t="shared" si="2"/>
        <v>1227.1499999999999</v>
      </c>
      <c r="Y12" s="10">
        <v>5</v>
      </c>
      <c r="Z12" s="9">
        <f t="shared" si="3"/>
        <v>81</v>
      </c>
      <c r="AA12" s="9">
        <f t="shared" si="4"/>
        <v>1308.1499999999999</v>
      </c>
      <c r="AB12" s="10">
        <v>1</v>
      </c>
      <c r="AC12" s="10">
        <f t="shared" si="5"/>
        <v>1</v>
      </c>
      <c r="AD12" s="10">
        <v>5</v>
      </c>
      <c r="AE12" s="10">
        <f t="shared" si="6"/>
        <v>0.3</v>
      </c>
      <c r="AF12" s="10">
        <f t="shared" si="7"/>
        <v>4</v>
      </c>
      <c r="AG12" s="9">
        <f t="shared" si="8"/>
        <v>5244.7499999999991</v>
      </c>
      <c r="AH12" s="11">
        <f t="shared" si="9"/>
        <v>1.2</v>
      </c>
      <c r="AI12" s="9">
        <f t="shared" si="10"/>
        <v>4370.6249999999991</v>
      </c>
      <c r="AJ12" s="18">
        <f t="shared" si="11"/>
        <v>444</v>
      </c>
      <c r="AK12" s="19">
        <f t="shared" si="12"/>
        <v>353.62099999999998</v>
      </c>
      <c r="AL12" s="19" t="str">
        <f t="shared" si="13"/>
        <v>Yes</v>
      </c>
      <c r="AM12" s="20">
        <v>2585000</v>
      </c>
      <c r="AN12" s="21">
        <f t="shared" si="14"/>
        <v>1532719.7081999998</v>
      </c>
      <c r="AO12" s="21" t="str">
        <f t="shared" si="15"/>
        <v>Yes</v>
      </c>
      <c r="AP12" s="17"/>
    </row>
    <row r="13" spans="1:49" x14ac:dyDescent="0.3">
      <c r="A13" s="7" t="s">
        <v>20</v>
      </c>
      <c r="B13" s="7" t="s">
        <v>21</v>
      </c>
      <c r="C13" s="7" t="s">
        <v>44</v>
      </c>
      <c r="D13" s="7">
        <v>132</v>
      </c>
      <c r="E13" s="7" t="s">
        <v>58</v>
      </c>
      <c r="F13" s="7" t="s">
        <v>89</v>
      </c>
      <c r="G13" s="7" t="s">
        <v>59</v>
      </c>
      <c r="H13" s="15">
        <v>0.06</v>
      </c>
      <c r="I13" s="7">
        <v>15</v>
      </c>
      <c r="J13" s="7">
        <v>270</v>
      </c>
      <c r="K13" s="7" t="s">
        <v>21</v>
      </c>
      <c r="L13" s="7" t="s">
        <v>21</v>
      </c>
      <c r="M13" s="7" t="s">
        <v>60</v>
      </c>
      <c r="N13" s="7" t="s">
        <v>27</v>
      </c>
      <c r="O13" s="7" t="str">
        <f t="shared" si="0"/>
        <v>Winter</v>
      </c>
      <c r="P13" s="7" t="s">
        <v>28</v>
      </c>
      <c r="Q13" s="7" t="s">
        <v>51</v>
      </c>
      <c r="R13" s="7" t="s">
        <v>52</v>
      </c>
      <c r="S13" s="7" t="s">
        <v>36</v>
      </c>
      <c r="T13" s="7" t="s">
        <v>37</v>
      </c>
      <c r="U13" s="7" t="s">
        <v>26</v>
      </c>
      <c r="V13" s="7">
        <f>IF(U13="All",DATEDIF(P13,Q13,"d")+1,NETWORKDAYS(P13,Q13,#REF!))</f>
        <v>102</v>
      </c>
      <c r="W13" s="8">
        <f t="shared" si="1"/>
        <v>1377</v>
      </c>
      <c r="X13" s="9">
        <f t="shared" si="2"/>
        <v>1239.3</v>
      </c>
      <c r="Y13" s="10">
        <v>5</v>
      </c>
      <c r="Z13" s="9">
        <f t="shared" si="3"/>
        <v>81</v>
      </c>
      <c r="AA13" s="9">
        <f t="shared" si="4"/>
        <v>1320.3</v>
      </c>
      <c r="AB13" s="10">
        <v>1</v>
      </c>
      <c r="AC13" s="10">
        <f t="shared" si="5"/>
        <v>1</v>
      </c>
      <c r="AD13" s="10">
        <v>5</v>
      </c>
      <c r="AE13" s="10">
        <f t="shared" si="6"/>
        <v>0.3</v>
      </c>
      <c r="AF13" s="10">
        <f t="shared" si="7"/>
        <v>4</v>
      </c>
      <c r="AG13" s="9">
        <f t="shared" si="8"/>
        <v>5244.7499999999991</v>
      </c>
      <c r="AH13" s="11">
        <f t="shared" si="9"/>
        <v>1.2</v>
      </c>
      <c r="AI13" s="9">
        <f t="shared" si="10"/>
        <v>4370.6249999999991</v>
      </c>
      <c r="AJ13" s="18">
        <f t="shared" si="11"/>
        <v>444</v>
      </c>
      <c r="AK13" s="19">
        <f t="shared" si="12"/>
        <v>353.62099999999998</v>
      </c>
      <c r="AL13" s="19" t="str">
        <f t="shared" si="13"/>
        <v>Yes</v>
      </c>
      <c r="AM13" s="20">
        <v>2585000</v>
      </c>
      <c r="AN13" s="21">
        <f t="shared" si="14"/>
        <v>1532719.7081999998</v>
      </c>
      <c r="AO13" s="21" t="str">
        <f t="shared" si="15"/>
        <v>Yes</v>
      </c>
      <c r="AP13" s="17"/>
    </row>
    <row r="14" spans="1:49" x14ac:dyDescent="0.3">
      <c r="A14" s="7" t="s">
        <v>20</v>
      </c>
      <c r="B14" s="7" t="s">
        <v>21</v>
      </c>
      <c r="C14" s="7" t="s">
        <v>44</v>
      </c>
      <c r="D14" s="7">
        <v>132</v>
      </c>
      <c r="E14" s="7" t="s">
        <v>58</v>
      </c>
      <c r="F14" s="7" t="s">
        <v>89</v>
      </c>
      <c r="G14" s="7" t="s">
        <v>59</v>
      </c>
      <c r="H14" s="15">
        <v>0.06</v>
      </c>
      <c r="I14" s="7">
        <v>15</v>
      </c>
      <c r="J14" s="7">
        <v>270</v>
      </c>
      <c r="K14" s="7" t="s">
        <v>21</v>
      </c>
      <c r="L14" s="7" t="s">
        <v>21</v>
      </c>
      <c r="M14" s="7" t="s">
        <v>60</v>
      </c>
      <c r="N14" s="7" t="s">
        <v>29</v>
      </c>
      <c r="O14" s="7" t="str">
        <f t="shared" si="0"/>
        <v>Winter</v>
      </c>
      <c r="P14" s="7" t="s">
        <v>30</v>
      </c>
      <c r="Q14" s="7" t="s">
        <v>53</v>
      </c>
      <c r="R14" s="7" t="s">
        <v>54</v>
      </c>
      <c r="S14" s="7" t="s">
        <v>36</v>
      </c>
      <c r="T14" s="7" t="s">
        <v>37</v>
      </c>
      <c r="U14" s="7" t="s">
        <v>26</v>
      </c>
      <c r="V14" s="7">
        <f>IF(U14="All",DATEDIF(P14,Q14,"d")+1,NETWORKDAYS(P14,Q14,#REF!))</f>
        <v>101</v>
      </c>
      <c r="W14" s="8">
        <f t="shared" si="1"/>
        <v>1363.5</v>
      </c>
      <c r="X14" s="9">
        <f t="shared" si="2"/>
        <v>1227.1499999999999</v>
      </c>
      <c r="Y14" s="10">
        <v>5</v>
      </c>
      <c r="Z14" s="9">
        <f t="shared" si="3"/>
        <v>81</v>
      </c>
      <c r="AA14" s="9">
        <f t="shared" si="4"/>
        <v>1308.1499999999999</v>
      </c>
      <c r="AB14" s="10">
        <v>1</v>
      </c>
      <c r="AC14" s="10">
        <f t="shared" si="5"/>
        <v>1</v>
      </c>
      <c r="AD14" s="10">
        <v>5</v>
      </c>
      <c r="AE14" s="10">
        <f t="shared" si="6"/>
        <v>0.3</v>
      </c>
      <c r="AF14" s="10">
        <f t="shared" si="7"/>
        <v>4</v>
      </c>
      <c r="AG14" s="9">
        <f t="shared" si="8"/>
        <v>5244.7499999999991</v>
      </c>
      <c r="AH14" s="11">
        <f t="shared" si="9"/>
        <v>1.2</v>
      </c>
      <c r="AI14" s="9">
        <f t="shared" si="10"/>
        <v>4370.6249999999991</v>
      </c>
      <c r="AJ14" s="18">
        <f t="shared" si="11"/>
        <v>444</v>
      </c>
      <c r="AK14" s="19">
        <f t="shared" si="12"/>
        <v>353.62099999999998</v>
      </c>
      <c r="AL14" s="19" t="str">
        <f t="shared" si="13"/>
        <v>Yes</v>
      </c>
      <c r="AM14" s="20">
        <v>2585000</v>
      </c>
      <c r="AN14" s="21">
        <f t="shared" si="14"/>
        <v>1532719.7081999998</v>
      </c>
      <c r="AO14" s="21" t="str">
        <f t="shared" si="15"/>
        <v>Yes</v>
      </c>
      <c r="AP14" s="17"/>
    </row>
    <row r="15" spans="1:49" x14ac:dyDescent="0.3">
      <c r="A15" s="7" t="s">
        <v>20</v>
      </c>
      <c r="B15" s="7" t="s">
        <v>21</v>
      </c>
      <c r="C15" s="7" t="s">
        <v>44</v>
      </c>
      <c r="D15" s="7">
        <v>132</v>
      </c>
      <c r="E15" s="7" t="s">
        <v>58</v>
      </c>
      <c r="F15" s="7" t="s">
        <v>89</v>
      </c>
      <c r="G15" s="7" t="s">
        <v>59</v>
      </c>
      <c r="H15" s="15">
        <v>0.06</v>
      </c>
      <c r="I15" s="7">
        <v>15</v>
      </c>
      <c r="J15" s="7">
        <v>270</v>
      </c>
      <c r="K15" s="7" t="s">
        <v>21</v>
      </c>
      <c r="L15" s="7" t="s">
        <v>21</v>
      </c>
      <c r="M15" s="7" t="s">
        <v>60</v>
      </c>
      <c r="N15" s="7" t="s">
        <v>31</v>
      </c>
      <c r="O15" s="7" t="str">
        <f t="shared" si="0"/>
        <v>Winter</v>
      </c>
      <c r="P15" s="7" t="s">
        <v>32</v>
      </c>
      <c r="Q15" s="7" t="s">
        <v>55</v>
      </c>
      <c r="R15" s="7" t="s">
        <v>56</v>
      </c>
      <c r="S15" s="7" t="s">
        <v>36</v>
      </c>
      <c r="T15" s="7" t="s">
        <v>37</v>
      </c>
      <c r="U15" s="7" t="s">
        <v>26</v>
      </c>
      <c r="V15" s="7">
        <f>IF(U15="All",DATEDIF(P15,Q15,"d")+1,NETWORKDAYS(P15,Q15,#REF!))</f>
        <v>101</v>
      </c>
      <c r="W15" s="8">
        <f t="shared" si="1"/>
        <v>1363.5</v>
      </c>
      <c r="X15" s="9">
        <f t="shared" si="2"/>
        <v>1227.1499999999999</v>
      </c>
      <c r="Y15" s="10">
        <v>5</v>
      </c>
      <c r="Z15" s="9">
        <f t="shared" si="3"/>
        <v>81</v>
      </c>
      <c r="AA15" s="9">
        <f t="shared" si="4"/>
        <v>1308.1499999999999</v>
      </c>
      <c r="AB15" s="10">
        <v>1</v>
      </c>
      <c r="AC15" s="10">
        <f t="shared" si="5"/>
        <v>1</v>
      </c>
      <c r="AD15" s="10">
        <v>5</v>
      </c>
      <c r="AE15" s="10">
        <f t="shared" si="6"/>
        <v>0.3</v>
      </c>
      <c r="AF15" s="10">
        <f t="shared" si="7"/>
        <v>4</v>
      </c>
      <c r="AG15" s="9">
        <f t="shared" si="8"/>
        <v>5244.7499999999991</v>
      </c>
      <c r="AH15" s="11">
        <f t="shared" si="9"/>
        <v>1.2</v>
      </c>
      <c r="AI15" s="9">
        <f t="shared" si="10"/>
        <v>4370.6249999999991</v>
      </c>
      <c r="AJ15" s="18">
        <f t="shared" si="11"/>
        <v>444</v>
      </c>
      <c r="AK15" s="19">
        <f t="shared" si="12"/>
        <v>353.62099999999998</v>
      </c>
      <c r="AL15" s="19" t="str">
        <f t="shared" si="13"/>
        <v>Yes</v>
      </c>
      <c r="AM15" s="20">
        <v>2585000</v>
      </c>
      <c r="AN15" s="21">
        <f t="shared" si="14"/>
        <v>1532719.7081999998</v>
      </c>
      <c r="AO15" s="21" t="str">
        <f t="shared" si="15"/>
        <v>Yes</v>
      </c>
      <c r="AP15" s="17"/>
    </row>
    <row r="16" spans="1:49" x14ac:dyDescent="0.3">
      <c r="A16" s="7" t="s">
        <v>20</v>
      </c>
      <c r="B16" s="7" t="s">
        <v>21</v>
      </c>
      <c r="C16" s="7" t="s">
        <v>44</v>
      </c>
      <c r="D16" s="7">
        <v>132</v>
      </c>
      <c r="E16" s="7" t="s">
        <v>70</v>
      </c>
      <c r="F16" s="7" t="s">
        <v>90</v>
      </c>
      <c r="G16" s="7" t="s">
        <v>35</v>
      </c>
      <c r="H16" s="15">
        <v>0.5</v>
      </c>
      <c r="I16" s="7">
        <v>48</v>
      </c>
      <c r="J16" s="7">
        <v>380</v>
      </c>
      <c r="K16" s="7" t="s">
        <v>21</v>
      </c>
      <c r="L16" s="7" t="s">
        <v>21</v>
      </c>
      <c r="M16" s="7" t="s">
        <v>22</v>
      </c>
      <c r="N16" s="7" t="s">
        <v>24</v>
      </c>
      <c r="O16" s="7" t="str">
        <f t="shared" si="0"/>
        <v>Winter</v>
      </c>
      <c r="P16" s="7" t="s">
        <v>25</v>
      </c>
      <c r="Q16" s="7" t="s">
        <v>49</v>
      </c>
      <c r="R16" s="7" t="s">
        <v>50</v>
      </c>
      <c r="S16" s="7" t="s">
        <v>36</v>
      </c>
      <c r="T16" s="7" t="s">
        <v>37</v>
      </c>
      <c r="U16" s="7" t="s">
        <v>26</v>
      </c>
      <c r="V16" s="7">
        <f>IF(U16="All",DATEDIF(P16,Q16,"d")+1,NETWORKDAYS(P16,Q16,#REF!))</f>
        <v>101</v>
      </c>
      <c r="W16" s="8">
        <f t="shared" si="1"/>
        <v>1363.5</v>
      </c>
      <c r="X16" s="9">
        <f t="shared" si="2"/>
        <v>32724</v>
      </c>
      <c r="Y16" s="10">
        <v>5</v>
      </c>
      <c r="Z16" s="9">
        <f t="shared" si="3"/>
        <v>950</v>
      </c>
      <c r="AA16" s="9">
        <f t="shared" si="4"/>
        <v>33674</v>
      </c>
      <c r="AB16" s="10">
        <v>1</v>
      </c>
      <c r="AC16" s="10">
        <f t="shared" si="5"/>
        <v>1</v>
      </c>
      <c r="AD16" s="10">
        <v>5</v>
      </c>
      <c r="AE16" s="10">
        <f t="shared" si="6"/>
        <v>2.5</v>
      </c>
      <c r="AF16" s="10">
        <f t="shared" si="7"/>
        <v>5</v>
      </c>
      <c r="AG16" s="9">
        <f t="shared" si="8"/>
        <v>135020</v>
      </c>
      <c r="AH16" s="11">
        <f t="shared" si="9"/>
        <v>10</v>
      </c>
      <c r="AI16" s="9">
        <f t="shared" si="10"/>
        <v>13502</v>
      </c>
      <c r="AJ16" s="18">
        <f t="shared" si="11"/>
        <v>444</v>
      </c>
      <c r="AK16" s="19">
        <f t="shared" si="12"/>
        <v>363.62099999999998</v>
      </c>
      <c r="AL16" s="19" t="str">
        <f t="shared" si="13"/>
        <v>Yes</v>
      </c>
      <c r="AM16" s="20">
        <v>2585000</v>
      </c>
      <c r="AN16" s="21">
        <f t="shared" si="14"/>
        <v>1667739.7081999998</v>
      </c>
      <c r="AO16" s="21" t="str">
        <f t="shared" si="15"/>
        <v>Yes</v>
      </c>
      <c r="AP16" s="17"/>
    </row>
    <row r="17" spans="1:42" x14ac:dyDescent="0.3">
      <c r="A17" s="7" t="s">
        <v>20</v>
      </c>
      <c r="B17" s="7" t="s">
        <v>21</v>
      </c>
      <c r="C17" s="7" t="s">
        <v>44</v>
      </c>
      <c r="D17" s="7">
        <v>132</v>
      </c>
      <c r="E17" s="7" t="s">
        <v>70</v>
      </c>
      <c r="F17" s="7" t="s">
        <v>90</v>
      </c>
      <c r="G17" s="7" t="s">
        <v>35</v>
      </c>
      <c r="H17" s="15">
        <v>0.5</v>
      </c>
      <c r="I17" s="7">
        <v>48</v>
      </c>
      <c r="J17" s="7">
        <v>380</v>
      </c>
      <c r="K17" s="7" t="s">
        <v>21</v>
      </c>
      <c r="L17" s="7" t="s">
        <v>21</v>
      </c>
      <c r="M17" s="7" t="s">
        <v>22</v>
      </c>
      <c r="N17" s="7" t="s">
        <v>27</v>
      </c>
      <c r="O17" s="7" t="str">
        <f t="shared" si="0"/>
        <v>Winter</v>
      </c>
      <c r="P17" s="7" t="s">
        <v>28</v>
      </c>
      <c r="Q17" s="7" t="s">
        <v>51</v>
      </c>
      <c r="R17" s="7" t="s">
        <v>52</v>
      </c>
      <c r="S17" s="7" t="s">
        <v>36</v>
      </c>
      <c r="T17" s="7" t="s">
        <v>37</v>
      </c>
      <c r="U17" s="7" t="s">
        <v>26</v>
      </c>
      <c r="V17" s="7">
        <f>IF(U17="All",DATEDIF(P17,Q17,"d")+1,NETWORKDAYS(P17,Q17,#REF!))</f>
        <v>102</v>
      </c>
      <c r="W17" s="8">
        <f t="shared" si="1"/>
        <v>1377</v>
      </c>
      <c r="X17" s="9">
        <f t="shared" si="2"/>
        <v>33048</v>
      </c>
      <c r="Y17" s="10">
        <v>5</v>
      </c>
      <c r="Z17" s="9">
        <f t="shared" si="3"/>
        <v>950</v>
      </c>
      <c r="AA17" s="9">
        <f t="shared" si="4"/>
        <v>33998</v>
      </c>
      <c r="AB17" s="10">
        <v>1</v>
      </c>
      <c r="AC17" s="10">
        <f t="shared" si="5"/>
        <v>1</v>
      </c>
      <c r="AD17" s="10">
        <v>5</v>
      </c>
      <c r="AE17" s="10">
        <f t="shared" si="6"/>
        <v>2.5</v>
      </c>
      <c r="AF17" s="10">
        <f t="shared" si="7"/>
        <v>5</v>
      </c>
      <c r="AG17" s="9">
        <f t="shared" si="8"/>
        <v>135020</v>
      </c>
      <c r="AH17" s="11">
        <f t="shared" si="9"/>
        <v>10</v>
      </c>
      <c r="AI17" s="9">
        <f t="shared" si="10"/>
        <v>13502</v>
      </c>
      <c r="AJ17" s="18">
        <f t="shared" si="11"/>
        <v>444</v>
      </c>
      <c r="AK17" s="19">
        <f t="shared" si="12"/>
        <v>363.62099999999998</v>
      </c>
      <c r="AL17" s="19" t="str">
        <f t="shared" si="13"/>
        <v>Yes</v>
      </c>
      <c r="AM17" s="20">
        <v>2585000</v>
      </c>
      <c r="AN17" s="21">
        <f t="shared" si="14"/>
        <v>1667739.7081999998</v>
      </c>
      <c r="AO17" s="21" t="str">
        <f t="shared" si="15"/>
        <v>Yes</v>
      </c>
      <c r="AP17" s="17"/>
    </row>
    <row r="18" spans="1:42" x14ac:dyDescent="0.3">
      <c r="A18" s="7" t="s">
        <v>20</v>
      </c>
      <c r="B18" s="7" t="s">
        <v>21</v>
      </c>
      <c r="C18" s="7" t="s">
        <v>44</v>
      </c>
      <c r="D18" s="7">
        <v>132</v>
      </c>
      <c r="E18" s="7" t="s">
        <v>70</v>
      </c>
      <c r="F18" s="7" t="s">
        <v>90</v>
      </c>
      <c r="G18" s="7" t="s">
        <v>35</v>
      </c>
      <c r="H18" s="15">
        <v>0.5</v>
      </c>
      <c r="I18" s="7">
        <v>48</v>
      </c>
      <c r="J18" s="7">
        <v>380</v>
      </c>
      <c r="K18" s="7" t="s">
        <v>21</v>
      </c>
      <c r="L18" s="7" t="s">
        <v>21</v>
      </c>
      <c r="M18" s="7" t="s">
        <v>22</v>
      </c>
      <c r="N18" s="7" t="s">
        <v>29</v>
      </c>
      <c r="O18" s="7" t="str">
        <f t="shared" si="0"/>
        <v>Winter</v>
      </c>
      <c r="P18" s="7" t="s">
        <v>30</v>
      </c>
      <c r="Q18" s="7" t="s">
        <v>53</v>
      </c>
      <c r="R18" s="7" t="s">
        <v>54</v>
      </c>
      <c r="S18" s="7" t="s">
        <v>36</v>
      </c>
      <c r="T18" s="7" t="s">
        <v>37</v>
      </c>
      <c r="U18" s="7" t="s">
        <v>26</v>
      </c>
      <c r="V18" s="7">
        <f>IF(U18="All",DATEDIF(P18,Q18,"d")+1,NETWORKDAYS(P18,Q18,#REF!))</f>
        <v>101</v>
      </c>
      <c r="W18" s="8">
        <f t="shared" si="1"/>
        <v>1363.5</v>
      </c>
      <c r="X18" s="9">
        <f t="shared" si="2"/>
        <v>32724</v>
      </c>
      <c r="Y18" s="10">
        <v>5</v>
      </c>
      <c r="Z18" s="9">
        <f t="shared" si="3"/>
        <v>950</v>
      </c>
      <c r="AA18" s="9">
        <f t="shared" si="4"/>
        <v>33674</v>
      </c>
      <c r="AB18" s="10">
        <v>1</v>
      </c>
      <c r="AC18" s="10">
        <f t="shared" si="5"/>
        <v>1</v>
      </c>
      <c r="AD18" s="10">
        <v>5</v>
      </c>
      <c r="AE18" s="10">
        <f t="shared" si="6"/>
        <v>2.5</v>
      </c>
      <c r="AF18" s="10">
        <f t="shared" si="7"/>
        <v>5</v>
      </c>
      <c r="AG18" s="9">
        <f t="shared" si="8"/>
        <v>135020</v>
      </c>
      <c r="AH18" s="11">
        <f t="shared" si="9"/>
        <v>10</v>
      </c>
      <c r="AI18" s="9">
        <f t="shared" si="10"/>
        <v>13502</v>
      </c>
      <c r="AJ18" s="18">
        <f t="shared" si="11"/>
        <v>444</v>
      </c>
      <c r="AK18" s="19">
        <f t="shared" si="12"/>
        <v>363.62099999999998</v>
      </c>
      <c r="AL18" s="19" t="str">
        <f t="shared" si="13"/>
        <v>Yes</v>
      </c>
      <c r="AM18" s="20">
        <v>2585000</v>
      </c>
      <c r="AN18" s="21">
        <f t="shared" si="14"/>
        <v>1667739.7081999998</v>
      </c>
      <c r="AO18" s="21" t="str">
        <f t="shared" si="15"/>
        <v>Yes</v>
      </c>
      <c r="AP18" s="17"/>
    </row>
    <row r="19" spans="1:42" x14ac:dyDescent="0.3">
      <c r="A19" s="7" t="s">
        <v>20</v>
      </c>
      <c r="B19" s="7" t="s">
        <v>21</v>
      </c>
      <c r="C19" s="7" t="s">
        <v>44</v>
      </c>
      <c r="D19" s="7">
        <v>132</v>
      </c>
      <c r="E19" s="7" t="s">
        <v>70</v>
      </c>
      <c r="F19" s="7" t="s">
        <v>90</v>
      </c>
      <c r="G19" s="7" t="s">
        <v>35</v>
      </c>
      <c r="H19" s="15">
        <v>0.5</v>
      </c>
      <c r="I19" s="7">
        <v>48</v>
      </c>
      <c r="J19" s="7">
        <v>380</v>
      </c>
      <c r="K19" s="7" t="s">
        <v>21</v>
      </c>
      <c r="L19" s="7" t="s">
        <v>21</v>
      </c>
      <c r="M19" s="7" t="s">
        <v>22</v>
      </c>
      <c r="N19" s="7" t="s">
        <v>31</v>
      </c>
      <c r="O19" s="7" t="str">
        <f t="shared" si="0"/>
        <v>Winter</v>
      </c>
      <c r="P19" s="7" t="s">
        <v>32</v>
      </c>
      <c r="Q19" s="7" t="s">
        <v>55</v>
      </c>
      <c r="R19" s="7" t="s">
        <v>56</v>
      </c>
      <c r="S19" s="7" t="s">
        <v>36</v>
      </c>
      <c r="T19" s="7" t="s">
        <v>37</v>
      </c>
      <c r="U19" s="7" t="s">
        <v>26</v>
      </c>
      <c r="V19" s="7">
        <f>IF(U19="All",DATEDIF(P19,Q19,"d")+1,NETWORKDAYS(P19,Q19,#REF!))</f>
        <v>101</v>
      </c>
      <c r="W19" s="8">
        <f t="shared" si="1"/>
        <v>1363.5</v>
      </c>
      <c r="X19" s="9">
        <f t="shared" si="2"/>
        <v>32724</v>
      </c>
      <c r="Y19" s="10">
        <v>5</v>
      </c>
      <c r="Z19" s="9">
        <f t="shared" si="3"/>
        <v>950</v>
      </c>
      <c r="AA19" s="9">
        <f t="shared" si="4"/>
        <v>33674</v>
      </c>
      <c r="AB19" s="10">
        <v>1</v>
      </c>
      <c r="AC19" s="10">
        <f t="shared" si="5"/>
        <v>1</v>
      </c>
      <c r="AD19" s="10">
        <v>5</v>
      </c>
      <c r="AE19" s="10">
        <f t="shared" si="6"/>
        <v>2.5</v>
      </c>
      <c r="AF19" s="10">
        <f t="shared" si="7"/>
        <v>5</v>
      </c>
      <c r="AG19" s="9">
        <f t="shared" si="8"/>
        <v>135020</v>
      </c>
      <c r="AH19" s="11">
        <f t="shared" si="9"/>
        <v>10</v>
      </c>
      <c r="AI19" s="9">
        <f t="shared" si="10"/>
        <v>13502</v>
      </c>
      <c r="AJ19" s="18">
        <f t="shared" si="11"/>
        <v>444</v>
      </c>
      <c r="AK19" s="19">
        <f t="shared" si="12"/>
        <v>363.62099999999998</v>
      </c>
      <c r="AL19" s="19" t="str">
        <f t="shared" si="13"/>
        <v>Yes</v>
      </c>
      <c r="AM19" s="20">
        <v>2585000</v>
      </c>
      <c r="AN19" s="21">
        <f t="shared" si="14"/>
        <v>1667739.7081999998</v>
      </c>
      <c r="AO19" s="21" t="str">
        <f t="shared" si="15"/>
        <v>Yes</v>
      </c>
      <c r="AP19" s="17"/>
    </row>
    <row r="20" spans="1:42" x14ac:dyDescent="0.3">
      <c r="A20" s="7" t="s">
        <v>20</v>
      </c>
      <c r="B20" s="7" t="s">
        <v>21</v>
      </c>
      <c r="C20" s="7" t="s">
        <v>44</v>
      </c>
      <c r="D20" s="7">
        <v>132</v>
      </c>
      <c r="E20" s="7" t="s">
        <v>71</v>
      </c>
      <c r="F20" s="7" t="s">
        <v>91</v>
      </c>
      <c r="G20" s="7" t="s">
        <v>35</v>
      </c>
      <c r="H20" s="15">
        <v>0.5</v>
      </c>
      <c r="I20" s="7">
        <v>68</v>
      </c>
      <c r="J20" s="7">
        <v>380</v>
      </c>
      <c r="K20" s="7" t="s">
        <v>21</v>
      </c>
      <c r="L20" s="7" t="s">
        <v>21</v>
      </c>
      <c r="M20" s="7" t="s">
        <v>22</v>
      </c>
      <c r="N20" s="7" t="s">
        <v>24</v>
      </c>
      <c r="O20" s="7" t="str">
        <f t="shared" si="0"/>
        <v>Winter</v>
      </c>
      <c r="P20" s="7" t="s">
        <v>25</v>
      </c>
      <c r="Q20" s="7" t="s">
        <v>49</v>
      </c>
      <c r="R20" s="7" t="s">
        <v>50</v>
      </c>
      <c r="S20" s="7" t="s">
        <v>36</v>
      </c>
      <c r="T20" s="7" t="s">
        <v>37</v>
      </c>
      <c r="U20" s="7" t="s">
        <v>26</v>
      </c>
      <c r="V20" s="7">
        <f>IF(U20="All",DATEDIF(P20,Q20,"d")+1,NETWORKDAYS(P20,Q20,#REF!))</f>
        <v>101</v>
      </c>
      <c r="W20" s="8">
        <f t="shared" si="1"/>
        <v>1363.5</v>
      </c>
      <c r="X20" s="9">
        <f t="shared" si="2"/>
        <v>46359</v>
      </c>
      <c r="Y20" s="10">
        <v>5</v>
      </c>
      <c r="Z20" s="9">
        <f t="shared" si="3"/>
        <v>950</v>
      </c>
      <c r="AA20" s="9">
        <f t="shared" si="4"/>
        <v>47309</v>
      </c>
      <c r="AB20" s="10">
        <v>1</v>
      </c>
      <c r="AC20" s="10">
        <f t="shared" si="5"/>
        <v>1</v>
      </c>
      <c r="AD20" s="10">
        <v>5</v>
      </c>
      <c r="AE20" s="10">
        <f t="shared" si="6"/>
        <v>2.5</v>
      </c>
      <c r="AF20" s="10">
        <f t="shared" si="7"/>
        <v>6</v>
      </c>
      <c r="AG20" s="9">
        <f t="shared" si="8"/>
        <v>189695</v>
      </c>
      <c r="AH20" s="11">
        <f t="shared" si="9"/>
        <v>10</v>
      </c>
      <c r="AI20" s="9">
        <f t="shared" si="10"/>
        <v>18969.5</v>
      </c>
      <c r="AJ20" s="18">
        <f t="shared" si="11"/>
        <v>444</v>
      </c>
      <c r="AK20" s="19">
        <f t="shared" si="12"/>
        <v>373.62099999999998</v>
      </c>
      <c r="AL20" s="19" t="str">
        <f t="shared" si="13"/>
        <v>Yes</v>
      </c>
      <c r="AM20" s="20">
        <v>2585000</v>
      </c>
      <c r="AN20" s="21">
        <f t="shared" si="14"/>
        <v>1857434.7081999998</v>
      </c>
      <c r="AO20" s="21" t="str">
        <f t="shared" si="15"/>
        <v>Yes</v>
      </c>
      <c r="AP20" s="17"/>
    </row>
    <row r="21" spans="1:42" x14ac:dyDescent="0.3">
      <c r="A21" s="7" t="s">
        <v>20</v>
      </c>
      <c r="B21" s="7" t="s">
        <v>21</v>
      </c>
      <c r="C21" s="7" t="s">
        <v>44</v>
      </c>
      <c r="D21" s="7">
        <v>132</v>
      </c>
      <c r="E21" s="7" t="s">
        <v>71</v>
      </c>
      <c r="F21" s="7" t="s">
        <v>91</v>
      </c>
      <c r="G21" s="7" t="s">
        <v>35</v>
      </c>
      <c r="H21" s="15">
        <v>0.5</v>
      </c>
      <c r="I21" s="7">
        <v>68</v>
      </c>
      <c r="J21" s="7">
        <v>380</v>
      </c>
      <c r="K21" s="7" t="s">
        <v>21</v>
      </c>
      <c r="L21" s="7" t="s">
        <v>21</v>
      </c>
      <c r="M21" s="7" t="s">
        <v>22</v>
      </c>
      <c r="N21" s="7" t="s">
        <v>27</v>
      </c>
      <c r="O21" s="7" t="str">
        <f t="shared" si="0"/>
        <v>Winter</v>
      </c>
      <c r="P21" s="7" t="s">
        <v>28</v>
      </c>
      <c r="Q21" s="7" t="s">
        <v>51</v>
      </c>
      <c r="R21" s="7" t="s">
        <v>52</v>
      </c>
      <c r="S21" s="7" t="s">
        <v>36</v>
      </c>
      <c r="T21" s="7" t="s">
        <v>37</v>
      </c>
      <c r="U21" s="7" t="s">
        <v>26</v>
      </c>
      <c r="V21" s="7">
        <f>IF(U21="All",DATEDIF(P21,Q21,"d")+1,NETWORKDAYS(P21,Q21,#REF!))</f>
        <v>102</v>
      </c>
      <c r="W21" s="8">
        <f t="shared" si="1"/>
        <v>1377</v>
      </c>
      <c r="X21" s="9">
        <f t="shared" si="2"/>
        <v>46818</v>
      </c>
      <c r="Y21" s="10">
        <v>5</v>
      </c>
      <c r="Z21" s="9">
        <f t="shared" si="3"/>
        <v>950</v>
      </c>
      <c r="AA21" s="9">
        <f t="shared" si="4"/>
        <v>47768</v>
      </c>
      <c r="AB21" s="10">
        <v>1</v>
      </c>
      <c r="AC21" s="10">
        <f t="shared" si="5"/>
        <v>1</v>
      </c>
      <c r="AD21" s="10">
        <v>5</v>
      </c>
      <c r="AE21" s="10">
        <f t="shared" si="6"/>
        <v>2.5</v>
      </c>
      <c r="AF21" s="10">
        <f t="shared" si="7"/>
        <v>6</v>
      </c>
      <c r="AG21" s="9">
        <f t="shared" si="8"/>
        <v>189695</v>
      </c>
      <c r="AH21" s="11">
        <f t="shared" si="9"/>
        <v>10</v>
      </c>
      <c r="AI21" s="9">
        <f t="shared" si="10"/>
        <v>18969.5</v>
      </c>
      <c r="AJ21" s="18">
        <f t="shared" si="11"/>
        <v>444</v>
      </c>
      <c r="AK21" s="19">
        <f t="shared" si="12"/>
        <v>373.62099999999998</v>
      </c>
      <c r="AL21" s="19" t="str">
        <f t="shared" si="13"/>
        <v>Yes</v>
      </c>
      <c r="AM21" s="20">
        <v>2585000</v>
      </c>
      <c r="AN21" s="21">
        <f t="shared" si="14"/>
        <v>1857434.7081999998</v>
      </c>
      <c r="AO21" s="21" t="str">
        <f t="shared" si="15"/>
        <v>Yes</v>
      </c>
      <c r="AP21" s="17"/>
    </row>
    <row r="22" spans="1:42" x14ac:dyDescent="0.3">
      <c r="A22" s="7" t="s">
        <v>20</v>
      </c>
      <c r="B22" s="7" t="s">
        <v>21</v>
      </c>
      <c r="C22" s="7" t="s">
        <v>44</v>
      </c>
      <c r="D22" s="7">
        <v>132</v>
      </c>
      <c r="E22" s="7" t="s">
        <v>71</v>
      </c>
      <c r="F22" s="7" t="s">
        <v>91</v>
      </c>
      <c r="G22" s="7" t="s">
        <v>35</v>
      </c>
      <c r="H22" s="15">
        <v>0.5</v>
      </c>
      <c r="I22" s="7">
        <v>68</v>
      </c>
      <c r="J22" s="7">
        <v>380</v>
      </c>
      <c r="K22" s="7" t="s">
        <v>21</v>
      </c>
      <c r="L22" s="7" t="s">
        <v>21</v>
      </c>
      <c r="M22" s="7" t="s">
        <v>22</v>
      </c>
      <c r="N22" s="7" t="s">
        <v>29</v>
      </c>
      <c r="O22" s="7" t="str">
        <f t="shared" si="0"/>
        <v>Winter</v>
      </c>
      <c r="P22" s="7" t="s">
        <v>30</v>
      </c>
      <c r="Q22" s="7" t="s">
        <v>53</v>
      </c>
      <c r="R22" s="7" t="s">
        <v>54</v>
      </c>
      <c r="S22" s="7" t="s">
        <v>36</v>
      </c>
      <c r="T22" s="7" t="s">
        <v>37</v>
      </c>
      <c r="U22" s="7" t="s">
        <v>26</v>
      </c>
      <c r="V22" s="7">
        <f>IF(U22="All",DATEDIF(P22,Q22,"d")+1,NETWORKDAYS(P22,Q22,#REF!))</f>
        <v>101</v>
      </c>
      <c r="W22" s="8">
        <f t="shared" si="1"/>
        <v>1363.5</v>
      </c>
      <c r="X22" s="9">
        <f t="shared" si="2"/>
        <v>46359</v>
      </c>
      <c r="Y22" s="10">
        <v>5</v>
      </c>
      <c r="Z22" s="9">
        <f t="shared" si="3"/>
        <v>950</v>
      </c>
      <c r="AA22" s="9">
        <f t="shared" si="4"/>
        <v>47309</v>
      </c>
      <c r="AB22" s="10">
        <v>1</v>
      </c>
      <c r="AC22" s="10">
        <f t="shared" si="5"/>
        <v>1</v>
      </c>
      <c r="AD22" s="10">
        <v>5</v>
      </c>
      <c r="AE22" s="10">
        <f t="shared" si="6"/>
        <v>2.5</v>
      </c>
      <c r="AF22" s="10">
        <f t="shared" si="7"/>
        <v>6</v>
      </c>
      <c r="AG22" s="9">
        <f t="shared" si="8"/>
        <v>189695</v>
      </c>
      <c r="AH22" s="11">
        <f t="shared" si="9"/>
        <v>10</v>
      </c>
      <c r="AI22" s="9">
        <f t="shared" si="10"/>
        <v>18969.5</v>
      </c>
      <c r="AJ22" s="18">
        <f t="shared" si="11"/>
        <v>444</v>
      </c>
      <c r="AK22" s="19">
        <f t="shared" si="12"/>
        <v>373.62099999999998</v>
      </c>
      <c r="AL22" s="19" t="str">
        <f t="shared" si="13"/>
        <v>Yes</v>
      </c>
      <c r="AM22" s="20">
        <v>2585000</v>
      </c>
      <c r="AN22" s="21">
        <f t="shared" si="14"/>
        <v>1857434.7081999998</v>
      </c>
      <c r="AO22" s="21" t="str">
        <f t="shared" si="15"/>
        <v>Yes</v>
      </c>
      <c r="AP22" s="17"/>
    </row>
    <row r="23" spans="1:42" x14ac:dyDescent="0.3">
      <c r="A23" s="7" t="s">
        <v>20</v>
      </c>
      <c r="B23" s="7" t="s">
        <v>21</v>
      </c>
      <c r="C23" s="7" t="s">
        <v>44</v>
      </c>
      <c r="D23" s="7">
        <v>132</v>
      </c>
      <c r="E23" s="7" t="s">
        <v>71</v>
      </c>
      <c r="F23" s="7" t="s">
        <v>91</v>
      </c>
      <c r="G23" s="7" t="s">
        <v>35</v>
      </c>
      <c r="H23" s="15">
        <v>0.5</v>
      </c>
      <c r="I23" s="7">
        <v>68</v>
      </c>
      <c r="J23" s="7">
        <v>380</v>
      </c>
      <c r="K23" s="7" t="s">
        <v>21</v>
      </c>
      <c r="L23" s="7" t="s">
        <v>21</v>
      </c>
      <c r="M23" s="7" t="s">
        <v>22</v>
      </c>
      <c r="N23" s="7" t="s">
        <v>31</v>
      </c>
      <c r="O23" s="7" t="str">
        <f t="shared" si="0"/>
        <v>Winter</v>
      </c>
      <c r="P23" s="7" t="s">
        <v>32</v>
      </c>
      <c r="Q23" s="7" t="s">
        <v>55</v>
      </c>
      <c r="R23" s="7" t="s">
        <v>56</v>
      </c>
      <c r="S23" s="7" t="s">
        <v>36</v>
      </c>
      <c r="T23" s="7" t="s">
        <v>37</v>
      </c>
      <c r="U23" s="7" t="s">
        <v>26</v>
      </c>
      <c r="V23" s="7">
        <f>IF(U23="All",DATEDIF(P23,Q23,"d")+1,NETWORKDAYS(P23,Q23,#REF!))</f>
        <v>101</v>
      </c>
      <c r="W23" s="8">
        <f t="shared" si="1"/>
        <v>1363.5</v>
      </c>
      <c r="X23" s="9">
        <f t="shared" si="2"/>
        <v>46359</v>
      </c>
      <c r="Y23" s="10">
        <v>5</v>
      </c>
      <c r="Z23" s="9">
        <f t="shared" si="3"/>
        <v>950</v>
      </c>
      <c r="AA23" s="9">
        <f t="shared" si="4"/>
        <v>47309</v>
      </c>
      <c r="AB23" s="10">
        <v>1</v>
      </c>
      <c r="AC23" s="10">
        <f t="shared" si="5"/>
        <v>1</v>
      </c>
      <c r="AD23" s="10">
        <v>5</v>
      </c>
      <c r="AE23" s="10">
        <f t="shared" si="6"/>
        <v>2.5</v>
      </c>
      <c r="AF23" s="10">
        <f t="shared" si="7"/>
        <v>6</v>
      </c>
      <c r="AG23" s="9">
        <f t="shared" si="8"/>
        <v>189695</v>
      </c>
      <c r="AH23" s="11">
        <f t="shared" si="9"/>
        <v>10</v>
      </c>
      <c r="AI23" s="9">
        <f t="shared" si="10"/>
        <v>18969.5</v>
      </c>
      <c r="AJ23" s="18">
        <f t="shared" si="11"/>
        <v>444</v>
      </c>
      <c r="AK23" s="19">
        <f t="shared" si="12"/>
        <v>373.62099999999998</v>
      </c>
      <c r="AL23" s="19" t="str">
        <f t="shared" si="13"/>
        <v>Yes</v>
      </c>
      <c r="AM23" s="20">
        <v>2585000</v>
      </c>
      <c r="AN23" s="21">
        <f t="shared" si="14"/>
        <v>1857434.7081999998</v>
      </c>
      <c r="AO23" s="21" t="str">
        <f t="shared" si="15"/>
        <v>Yes</v>
      </c>
      <c r="AP23" s="17"/>
    </row>
    <row r="24" spans="1:42" x14ac:dyDescent="0.3">
      <c r="A24" s="7" t="s">
        <v>20</v>
      </c>
      <c r="B24" s="7" t="s">
        <v>21</v>
      </c>
      <c r="C24" s="7" t="s">
        <v>44</v>
      </c>
      <c r="D24" s="7">
        <v>132</v>
      </c>
      <c r="E24" s="7" t="s">
        <v>45</v>
      </c>
      <c r="F24" s="7" t="s">
        <v>92</v>
      </c>
      <c r="G24" s="7" t="s">
        <v>19</v>
      </c>
      <c r="H24" s="15">
        <v>0.5</v>
      </c>
      <c r="I24" s="7">
        <v>111</v>
      </c>
      <c r="J24" s="7">
        <v>577</v>
      </c>
      <c r="K24" s="7" t="s">
        <v>21</v>
      </c>
      <c r="L24" s="7" t="s">
        <v>21</v>
      </c>
      <c r="M24" s="7" t="s">
        <v>38</v>
      </c>
      <c r="N24" s="7" t="s">
        <v>39</v>
      </c>
      <c r="O24" s="7" t="str">
        <f t="shared" si="0"/>
        <v>Winter</v>
      </c>
      <c r="P24" s="7" t="s">
        <v>46</v>
      </c>
      <c r="Q24" s="7" t="s">
        <v>47</v>
      </c>
      <c r="R24" s="7" t="s">
        <v>48</v>
      </c>
      <c r="S24" s="7" t="s">
        <v>36</v>
      </c>
      <c r="T24" s="7" t="s">
        <v>37</v>
      </c>
      <c r="U24" s="7" t="s">
        <v>26</v>
      </c>
      <c r="V24" s="7">
        <f>IF(U24="All",DATEDIF(P24,Q24,"d")+1,NETWORKDAYS(P24,Q24,#REF!))</f>
        <v>101</v>
      </c>
      <c r="W24" s="8">
        <f t="shared" si="1"/>
        <v>1363.5</v>
      </c>
      <c r="X24" s="9">
        <f t="shared" si="2"/>
        <v>75674.25</v>
      </c>
      <c r="Y24" s="10">
        <v>5</v>
      </c>
      <c r="Z24" s="9">
        <f t="shared" si="3"/>
        <v>1442.5</v>
      </c>
      <c r="AA24" s="9">
        <f t="shared" si="4"/>
        <v>77116.75</v>
      </c>
      <c r="AB24" s="10">
        <v>1</v>
      </c>
      <c r="AC24" s="10">
        <f t="shared" si="5"/>
        <v>1</v>
      </c>
      <c r="AD24" s="10">
        <v>5</v>
      </c>
      <c r="AE24" s="10">
        <f t="shared" si="6"/>
        <v>2.5</v>
      </c>
      <c r="AF24" s="10">
        <f t="shared" si="7"/>
        <v>7</v>
      </c>
      <c r="AG24" s="9">
        <f t="shared" si="8"/>
        <v>386533</v>
      </c>
      <c r="AH24" s="11">
        <f t="shared" si="9"/>
        <v>12.5</v>
      </c>
      <c r="AI24" s="9">
        <f t="shared" si="10"/>
        <v>30922.639999999999</v>
      </c>
      <c r="AJ24" s="18">
        <f t="shared" si="11"/>
        <v>444</v>
      </c>
      <c r="AK24" s="19">
        <f t="shared" si="12"/>
        <v>386.12099999999998</v>
      </c>
      <c r="AL24" s="19" t="str">
        <f t="shared" si="13"/>
        <v>Yes</v>
      </c>
      <c r="AM24" s="20">
        <v>2585000</v>
      </c>
      <c r="AN24" s="21">
        <f t="shared" si="14"/>
        <v>2243967.7081999998</v>
      </c>
      <c r="AO24" s="21" t="str">
        <f t="shared" si="15"/>
        <v>Yes</v>
      </c>
      <c r="AP24" s="17"/>
    </row>
    <row r="25" spans="1:42" x14ac:dyDescent="0.3">
      <c r="A25" s="7" t="s">
        <v>20</v>
      </c>
      <c r="B25" s="7" t="s">
        <v>21</v>
      </c>
      <c r="C25" s="7" t="s">
        <v>44</v>
      </c>
      <c r="D25" s="7">
        <v>132</v>
      </c>
      <c r="E25" s="7" t="s">
        <v>45</v>
      </c>
      <c r="F25" s="7" t="s">
        <v>92</v>
      </c>
      <c r="G25" s="7" t="s">
        <v>19</v>
      </c>
      <c r="H25" s="15">
        <v>0.5</v>
      </c>
      <c r="I25" s="7">
        <v>111</v>
      </c>
      <c r="J25" s="7">
        <v>597</v>
      </c>
      <c r="K25" s="7" t="s">
        <v>21</v>
      </c>
      <c r="L25" s="7" t="s">
        <v>21</v>
      </c>
      <c r="M25" s="7" t="s">
        <v>38</v>
      </c>
      <c r="N25" s="7" t="s">
        <v>24</v>
      </c>
      <c r="O25" s="7" t="str">
        <f t="shared" si="0"/>
        <v>Winter</v>
      </c>
      <c r="P25" s="7" t="s">
        <v>25</v>
      </c>
      <c r="Q25" s="7" t="s">
        <v>49</v>
      </c>
      <c r="R25" s="7" t="s">
        <v>50</v>
      </c>
      <c r="S25" s="7" t="s">
        <v>36</v>
      </c>
      <c r="T25" s="7" t="s">
        <v>37</v>
      </c>
      <c r="U25" s="7" t="s">
        <v>26</v>
      </c>
      <c r="V25" s="7">
        <f>IF(U25="All",DATEDIF(P25,Q25,"d")+1,NETWORKDAYS(P25,Q25,#REF!))</f>
        <v>101</v>
      </c>
      <c r="W25" s="8">
        <f t="shared" si="1"/>
        <v>1363.5</v>
      </c>
      <c r="X25" s="9">
        <f t="shared" si="2"/>
        <v>75674.25</v>
      </c>
      <c r="Y25" s="10">
        <v>5</v>
      </c>
      <c r="Z25" s="9">
        <f t="shared" si="3"/>
        <v>1492.5</v>
      </c>
      <c r="AA25" s="9">
        <f t="shared" si="4"/>
        <v>77166.75</v>
      </c>
      <c r="AB25" s="10">
        <v>1</v>
      </c>
      <c r="AC25" s="10">
        <f t="shared" si="5"/>
        <v>1</v>
      </c>
      <c r="AD25" s="10">
        <v>5</v>
      </c>
      <c r="AE25" s="10">
        <f t="shared" si="6"/>
        <v>2.5</v>
      </c>
      <c r="AF25" s="10">
        <f t="shared" si="7"/>
        <v>7</v>
      </c>
      <c r="AG25" s="9">
        <f t="shared" si="8"/>
        <v>386533</v>
      </c>
      <c r="AH25" s="11">
        <f t="shared" si="9"/>
        <v>12.5</v>
      </c>
      <c r="AI25" s="9">
        <f t="shared" si="10"/>
        <v>30922.639999999999</v>
      </c>
      <c r="AJ25" s="18">
        <f t="shared" si="11"/>
        <v>444</v>
      </c>
      <c r="AK25" s="19">
        <f t="shared" si="12"/>
        <v>386.12099999999998</v>
      </c>
      <c r="AL25" s="19" t="str">
        <f t="shared" si="13"/>
        <v>Yes</v>
      </c>
      <c r="AM25" s="20">
        <v>2585000</v>
      </c>
      <c r="AN25" s="21">
        <f t="shared" si="14"/>
        <v>2243967.7081999998</v>
      </c>
      <c r="AO25" s="21" t="str">
        <f t="shared" si="15"/>
        <v>Yes</v>
      </c>
      <c r="AP25" s="17"/>
    </row>
    <row r="26" spans="1:42" x14ac:dyDescent="0.3">
      <c r="A26" s="7" t="s">
        <v>20</v>
      </c>
      <c r="B26" s="7" t="s">
        <v>21</v>
      </c>
      <c r="C26" s="7" t="s">
        <v>44</v>
      </c>
      <c r="D26" s="7">
        <v>132</v>
      </c>
      <c r="E26" s="7" t="s">
        <v>45</v>
      </c>
      <c r="F26" s="7" t="s">
        <v>92</v>
      </c>
      <c r="G26" s="7" t="s">
        <v>19</v>
      </c>
      <c r="H26" s="15">
        <v>0.5</v>
      </c>
      <c r="I26" s="7">
        <v>111</v>
      </c>
      <c r="J26" s="7">
        <v>597</v>
      </c>
      <c r="K26" s="7" t="s">
        <v>21</v>
      </c>
      <c r="L26" s="7" t="s">
        <v>21</v>
      </c>
      <c r="M26" s="7" t="s">
        <v>38</v>
      </c>
      <c r="N26" s="7" t="s">
        <v>27</v>
      </c>
      <c r="O26" s="7" t="str">
        <f t="shared" si="0"/>
        <v>Winter</v>
      </c>
      <c r="P26" s="7" t="s">
        <v>28</v>
      </c>
      <c r="Q26" s="7" t="s">
        <v>51</v>
      </c>
      <c r="R26" s="7" t="s">
        <v>52</v>
      </c>
      <c r="S26" s="7" t="s">
        <v>36</v>
      </c>
      <c r="T26" s="7" t="s">
        <v>37</v>
      </c>
      <c r="U26" s="7" t="s">
        <v>26</v>
      </c>
      <c r="V26" s="7">
        <f>IF(U26="All",DATEDIF(P26,Q26,"d")+1,NETWORKDAYS(P26,Q26,#REF!))</f>
        <v>102</v>
      </c>
      <c r="W26" s="8">
        <f t="shared" si="1"/>
        <v>1377</v>
      </c>
      <c r="X26" s="9">
        <f t="shared" si="2"/>
        <v>76423.5</v>
      </c>
      <c r="Y26" s="10">
        <v>5</v>
      </c>
      <c r="Z26" s="9">
        <f t="shared" si="3"/>
        <v>1492.5</v>
      </c>
      <c r="AA26" s="9">
        <f t="shared" si="4"/>
        <v>77916</v>
      </c>
      <c r="AB26" s="10">
        <v>1</v>
      </c>
      <c r="AC26" s="10">
        <f t="shared" si="5"/>
        <v>1</v>
      </c>
      <c r="AD26" s="10">
        <v>5</v>
      </c>
      <c r="AE26" s="10">
        <f t="shared" si="6"/>
        <v>2.5</v>
      </c>
      <c r="AF26" s="10">
        <f t="shared" si="7"/>
        <v>7</v>
      </c>
      <c r="AG26" s="9">
        <f t="shared" si="8"/>
        <v>386533</v>
      </c>
      <c r="AH26" s="11">
        <f t="shared" si="9"/>
        <v>12.5</v>
      </c>
      <c r="AI26" s="9">
        <f t="shared" si="10"/>
        <v>30922.639999999999</v>
      </c>
      <c r="AJ26" s="18">
        <f t="shared" si="11"/>
        <v>444</v>
      </c>
      <c r="AK26" s="19">
        <f t="shared" si="12"/>
        <v>386.12099999999998</v>
      </c>
      <c r="AL26" s="19" t="str">
        <f t="shared" si="13"/>
        <v>Yes</v>
      </c>
      <c r="AM26" s="20">
        <v>2585000</v>
      </c>
      <c r="AN26" s="21">
        <f t="shared" si="14"/>
        <v>2243967.7081999998</v>
      </c>
      <c r="AO26" s="21" t="str">
        <f t="shared" si="15"/>
        <v>Yes</v>
      </c>
      <c r="AP26" s="17"/>
    </row>
    <row r="27" spans="1:42" x14ac:dyDescent="0.3">
      <c r="A27" s="7" t="s">
        <v>20</v>
      </c>
      <c r="B27" s="7" t="s">
        <v>21</v>
      </c>
      <c r="C27" s="7" t="s">
        <v>44</v>
      </c>
      <c r="D27" s="7">
        <v>132</v>
      </c>
      <c r="E27" s="7" t="s">
        <v>45</v>
      </c>
      <c r="F27" s="7" t="s">
        <v>92</v>
      </c>
      <c r="G27" s="7" t="s">
        <v>19</v>
      </c>
      <c r="H27" s="15">
        <v>0.5</v>
      </c>
      <c r="I27" s="7">
        <v>111</v>
      </c>
      <c r="J27" s="7">
        <v>597</v>
      </c>
      <c r="K27" s="7" t="s">
        <v>21</v>
      </c>
      <c r="L27" s="7" t="s">
        <v>21</v>
      </c>
      <c r="M27" s="7" t="s">
        <v>38</v>
      </c>
      <c r="N27" s="7" t="s">
        <v>29</v>
      </c>
      <c r="O27" s="7" t="str">
        <f t="shared" si="0"/>
        <v>Winter</v>
      </c>
      <c r="P27" s="7" t="s">
        <v>30</v>
      </c>
      <c r="Q27" s="7" t="s">
        <v>53</v>
      </c>
      <c r="R27" s="7" t="s">
        <v>54</v>
      </c>
      <c r="S27" s="7" t="s">
        <v>36</v>
      </c>
      <c r="T27" s="7" t="s">
        <v>37</v>
      </c>
      <c r="U27" s="7" t="s">
        <v>26</v>
      </c>
      <c r="V27" s="7">
        <f>IF(U27="All",DATEDIF(P27,Q27,"d")+1,NETWORKDAYS(P27,Q27,#REF!))</f>
        <v>101</v>
      </c>
      <c r="W27" s="8">
        <f t="shared" si="1"/>
        <v>1363.5</v>
      </c>
      <c r="X27" s="9">
        <f t="shared" si="2"/>
        <v>75674.25</v>
      </c>
      <c r="Y27" s="10">
        <v>5</v>
      </c>
      <c r="Z27" s="9">
        <f t="shared" si="3"/>
        <v>1492.5</v>
      </c>
      <c r="AA27" s="9">
        <f t="shared" si="4"/>
        <v>77166.75</v>
      </c>
      <c r="AB27" s="10">
        <v>1</v>
      </c>
      <c r="AC27" s="10">
        <f t="shared" si="5"/>
        <v>1</v>
      </c>
      <c r="AD27" s="10">
        <v>5</v>
      </c>
      <c r="AE27" s="10">
        <f t="shared" si="6"/>
        <v>2.5</v>
      </c>
      <c r="AF27" s="10">
        <f t="shared" si="7"/>
        <v>7</v>
      </c>
      <c r="AG27" s="9">
        <f t="shared" si="8"/>
        <v>386533</v>
      </c>
      <c r="AH27" s="11">
        <f t="shared" si="9"/>
        <v>12.5</v>
      </c>
      <c r="AI27" s="9">
        <f t="shared" si="10"/>
        <v>30922.639999999999</v>
      </c>
      <c r="AJ27" s="18">
        <f t="shared" si="11"/>
        <v>444</v>
      </c>
      <c r="AK27" s="19">
        <f t="shared" si="12"/>
        <v>386.12099999999998</v>
      </c>
      <c r="AL27" s="19" t="str">
        <f t="shared" si="13"/>
        <v>Yes</v>
      </c>
      <c r="AM27" s="20">
        <v>2585000</v>
      </c>
      <c r="AN27" s="21">
        <f t="shared" si="14"/>
        <v>2243967.7081999998</v>
      </c>
      <c r="AO27" s="21" t="str">
        <f t="shared" si="15"/>
        <v>Yes</v>
      </c>
      <c r="AP27" s="17"/>
    </row>
    <row r="28" spans="1:42" x14ac:dyDescent="0.3">
      <c r="A28" s="7" t="s">
        <v>20</v>
      </c>
      <c r="B28" s="7" t="s">
        <v>21</v>
      </c>
      <c r="C28" s="7" t="s">
        <v>44</v>
      </c>
      <c r="D28" s="7">
        <v>132</v>
      </c>
      <c r="E28" s="7" t="s">
        <v>45</v>
      </c>
      <c r="F28" s="7" t="s">
        <v>92</v>
      </c>
      <c r="G28" s="7" t="s">
        <v>19</v>
      </c>
      <c r="H28" s="15">
        <v>0.5</v>
      </c>
      <c r="I28" s="7">
        <v>111</v>
      </c>
      <c r="J28" s="7">
        <v>597</v>
      </c>
      <c r="K28" s="7" t="s">
        <v>21</v>
      </c>
      <c r="L28" s="7" t="s">
        <v>21</v>
      </c>
      <c r="M28" s="7" t="s">
        <v>38</v>
      </c>
      <c r="N28" s="7" t="s">
        <v>31</v>
      </c>
      <c r="O28" s="7" t="str">
        <f t="shared" si="0"/>
        <v>Winter</v>
      </c>
      <c r="P28" s="7" t="s">
        <v>32</v>
      </c>
      <c r="Q28" s="7" t="s">
        <v>55</v>
      </c>
      <c r="R28" s="7" t="s">
        <v>56</v>
      </c>
      <c r="S28" s="7" t="s">
        <v>36</v>
      </c>
      <c r="T28" s="7" t="s">
        <v>37</v>
      </c>
      <c r="U28" s="7" t="s">
        <v>26</v>
      </c>
      <c r="V28" s="7">
        <f>IF(U28="All",DATEDIF(P28,Q28,"d")+1,NETWORKDAYS(P28,Q28,#REF!))</f>
        <v>101</v>
      </c>
      <c r="W28" s="8">
        <f t="shared" si="1"/>
        <v>1363.5</v>
      </c>
      <c r="X28" s="9">
        <f t="shared" si="2"/>
        <v>75674.25</v>
      </c>
      <c r="Y28" s="10">
        <v>5</v>
      </c>
      <c r="Z28" s="9">
        <f t="shared" si="3"/>
        <v>1492.5</v>
      </c>
      <c r="AA28" s="9">
        <f t="shared" si="4"/>
        <v>77166.75</v>
      </c>
      <c r="AB28" s="10">
        <v>1</v>
      </c>
      <c r="AC28" s="10">
        <f t="shared" si="5"/>
        <v>1</v>
      </c>
      <c r="AD28" s="10">
        <v>5</v>
      </c>
      <c r="AE28" s="10">
        <f t="shared" si="6"/>
        <v>2.5</v>
      </c>
      <c r="AF28" s="10">
        <f t="shared" si="7"/>
        <v>7</v>
      </c>
      <c r="AG28" s="9">
        <f t="shared" si="8"/>
        <v>386533</v>
      </c>
      <c r="AH28" s="11">
        <f t="shared" si="9"/>
        <v>12.5</v>
      </c>
      <c r="AI28" s="9">
        <f t="shared" si="10"/>
        <v>30922.639999999999</v>
      </c>
      <c r="AJ28" s="18">
        <f t="shared" si="11"/>
        <v>444</v>
      </c>
      <c r="AK28" s="19">
        <f t="shared" si="12"/>
        <v>386.12099999999998</v>
      </c>
      <c r="AL28" s="19" t="str">
        <f t="shared" si="13"/>
        <v>Yes</v>
      </c>
      <c r="AM28" s="20">
        <v>2585000</v>
      </c>
      <c r="AN28" s="21">
        <f t="shared" si="14"/>
        <v>2243967.7081999998</v>
      </c>
      <c r="AO28" s="21" t="str">
        <f t="shared" si="15"/>
        <v>Yes</v>
      </c>
      <c r="AP28" s="17"/>
    </row>
    <row r="29" spans="1:42" x14ac:dyDescent="0.3">
      <c r="A29" s="7" t="s">
        <v>17</v>
      </c>
      <c r="B29" s="7" t="s">
        <v>18</v>
      </c>
      <c r="C29" s="7" t="s">
        <v>44</v>
      </c>
      <c r="D29" s="7">
        <v>132</v>
      </c>
      <c r="E29" s="7" t="s">
        <v>69</v>
      </c>
      <c r="F29" s="7" t="s">
        <v>93</v>
      </c>
      <c r="G29" s="7" t="s">
        <v>35</v>
      </c>
      <c r="H29" s="15">
        <v>1</v>
      </c>
      <c r="I29" s="7">
        <v>118</v>
      </c>
      <c r="J29" s="7">
        <v>580</v>
      </c>
      <c r="K29" s="7">
        <v>20</v>
      </c>
      <c r="L29" s="7">
        <v>580</v>
      </c>
      <c r="M29" s="7" t="s">
        <v>22</v>
      </c>
      <c r="N29" s="7" t="s">
        <v>24</v>
      </c>
      <c r="O29" s="7" t="str">
        <f t="shared" si="0"/>
        <v>Winter</v>
      </c>
      <c r="P29" s="7" t="s">
        <v>25</v>
      </c>
      <c r="Q29" s="7" t="s">
        <v>49</v>
      </c>
      <c r="R29" s="7" t="s">
        <v>50</v>
      </c>
      <c r="S29" s="7" t="s">
        <v>36</v>
      </c>
      <c r="T29" s="7" t="s">
        <v>37</v>
      </c>
      <c r="U29" s="7" t="s">
        <v>26</v>
      </c>
      <c r="V29" s="7">
        <f>IF(U29="All",DATEDIF(P29,Q29,"d")+1,NETWORKDAYS(P29,Q29,#REF!))</f>
        <v>101</v>
      </c>
      <c r="W29" s="8">
        <f t="shared" si="1"/>
        <v>1363.5</v>
      </c>
      <c r="X29" s="9">
        <f t="shared" si="2"/>
        <v>160893</v>
      </c>
      <c r="Y29" s="10">
        <v>5</v>
      </c>
      <c r="Z29" s="9">
        <f t="shared" si="3"/>
        <v>2900</v>
      </c>
      <c r="AA29" s="9">
        <f t="shared" si="4"/>
        <v>163793</v>
      </c>
      <c r="AB29" s="10">
        <v>1</v>
      </c>
      <c r="AC29" s="10">
        <f t="shared" si="5"/>
        <v>1</v>
      </c>
      <c r="AD29" s="10">
        <v>5</v>
      </c>
      <c r="AE29" s="10">
        <f t="shared" si="6"/>
        <v>5</v>
      </c>
      <c r="AF29" s="10">
        <f t="shared" si="7"/>
        <v>8</v>
      </c>
      <c r="AG29" s="9">
        <f t="shared" si="8"/>
        <v>656765</v>
      </c>
      <c r="AH29" s="11">
        <f t="shared" si="9"/>
        <v>20</v>
      </c>
      <c r="AI29" s="9">
        <f t="shared" si="10"/>
        <v>32838.25</v>
      </c>
      <c r="AJ29" s="18">
        <f t="shared" si="11"/>
        <v>444</v>
      </c>
      <c r="AK29" s="19">
        <f t="shared" si="12"/>
        <v>406.12099999999998</v>
      </c>
      <c r="AL29" s="19" t="str">
        <f t="shared" si="13"/>
        <v>Yes</v>
      </c>
      <c r="AM29" s="20">
        <v>2585000</v>
      </c>
      <c r="AN29" s="21">
        <f t="shared" si="14"/>
        <v>2900732.7081999998</v>
      </c>
      <c r="AO29" s="21" t="str">
        <f t="shared" si="15"/>
        <v>No</v>
      </c>
      <c r="AP29" s="17"/>
    </row>
    <row r="30" spans="1:42" x14ac:dyDescent="0.3">
      <c r="A30" s="7" t="s">
        <v>17</v>
      </c>
      <c r="B30" s="7" t="s">
        <v>18</v>
      </c>
      <c r="C30" s="7" t="s">
        <v>44</v>
      </c>
      <c r="D30" s="7">
        <v>132</v>
      </c>
      <c r="E30" s="7" t="s">
        <v>69</v>
      </c>
      <c r="F30" s="7" t="s">
        <v>93</v>
      </c>
      <c r="G30" s="7" t="s">
        <v>35</v>
      </c>
      <c r="H30" s="15">
        <v>1</v>
      </c>
      <c r="I30" s="7">
        <v>118</v>
      </c>
      <c r="J30" s="7">
        <v>580</v>
      </c>
      <c r="K30" s="7">
        <v>20</v>
      </c>
      <c r="L30" s="7">
        <v>580</v>
      </c>
      <c r="M30" s="7" t="s">
        <v>22</v>
      </c>
      <c r="N30" s="7" t="s">
        <v>27</v>
      </c>
      <c r="O30" s="7" t="str">
        <f t="shared" si="0"/>
        <v>Winter</v>
      </c>
      <c r="P30" s="7" t="s">
        <v>28</v>
      </c>
      <c r="Q30" s="7" t="s">
        <v>51</v>
      </c>
      <c r="R30" s="7" t="s">
        <v>52</v>
      </c>
      <c r="S30" s="7" t="s">
        <v>36</v>
      </c>
      <c r="T30" s="7" t="s">
        <v>37</v>
      </c>
      <c r="U30" s="7" t="s">
        <v>26</v>
      </c>
      <c r="V30" s="7">
        <f>IF(U30="All",DATEDIF(P30,Q30,"d")+1,NETWORKDAYS(P30,Q30,#REF!))</f>
        <v>102</v>
      </c>
      <c r="W30" s="8">
        <f t="shared" si="1"/>
        <v>1377</v>
      </c>
      <c r="X30" s="9">
        <f t="shared" si="2"/>
        <v>162486</v>
      </c>
      <c r="Y30" s="10">
        <v>5</v>
      </c>
      <c r="Z30" s="9">
        <f t="shared" si="3"/>
        <v>2900</v>
      </c>
      <c r="AA30" s="9">
        <f t="shared" si="4"/>
        <v>165386</v>
      </c>
      <c r="AB30" s="10">
        <v>1</v>
      </c>
      <c r="AC30" s="10">
        <f t="shared" si="5"/>
        <v>1</v>
      </c>
      <c r="AD30" s="10">
        <v>5</v>
      </c>
      <c r="AE30" s="10">
        <f t="shared" si="6"/>
        <v>5</v>
      </c>
      <c r="AF30" s="10">
        <f t="shared" si="7"/>
        <v>8</v>
      </c>
      <c r="AG30" s="9">
        <f t="shared" si="8"/>
        <v>656765</v>
      </c>
      <c r="AH30" s="11">
        <f t="shared" si="9"/>
        <v>20</v>
      </c>
      <c r="AI30" s="9">
        <f t="shared" si="10"/>
        <v>32838.25</v>
      </c>
      <c r="AJ30" s="18">
        <f t="shared" si="11"/>
        <v>444</v>
      </c>
      <c r="AK30" s="19">
        <f t="shared" si="12"/>
        <v>406.12099999999998</v>
      </c>
      <c r="AL30" s="19" t="str">
        <f t="shared" si="13"/>
        <v>Yes</v>
      </c>
      <c r="AM30" s="20">
        <v>2585000</v>
      </c>
      <c r="AN30" s="21">
        <f t="shared" si="14"/>
        <v>2900732.7081999998</v>
      </c>
      <c r="AO30" s="21" t="str">
        <f t="shared" si="15"/>
        <v>No</v>
      </c>
      <c r="AP30" s="17"/>
    </row>
    <row r="31" spans="1:42" x14ac:dyDescent="0.3">
      <c r="A31" s="7" t="s">
        <v>17</v>
      </c>
      <c r="B31" s="7" t="s">
        <v>18</v>
      </c>
      <c r="C31" s="7" t="s">
        <v>44</v>
      </c>
      <c r="D31" s="7">
        <v>132</v>
      </c>
      <c r="E31" s="7" t="s">
        <v>69</v>
      </c>
      <c r="F31" s="7" t="s">
        <v>93</v>
      </c>
      <c r="G31" s="7" t="s">
        <v>35</v>
      </c>
      <c r="H31" s="15">
        <v>1</v>
      </c>
      <c r="I31" s="7">
        <v>118</v>
      </c>
      <c r="J31" s="7">
        <v>580</v>
      </c>
      <c r="K31" s="7">
        <v>20</v>
      </c>
      <c r="L31" s="7">
        <v>580</v>
      </c>
      <c r="M31" s="7" t="s">
        <v>22</v>
      </c>
      <c r="N31" s="7" t="s">
        <v>29</v>
      </c>
      <c r="O31" s="7" t="str">
        <f t="shared" si="0"/>
        <v>Winter</v>
      </c>
      <c r="P31" s="7" t="s">
        <v>30</v>
      </c>
      <c r="Q31" s="7" t="s">
        <v>53</v>
      </c>
      <c r="R31" s="7" t="s">
        <v>54</v>
      </c>
      <c r="S31" s="7" t="s">
        <v>36</v>
      </c>
      <c r="T31" s="7" t="s">
        <v>37</v>
      </c>
      <c r="U31" s="7" t="s">
        <v>26</v>
      </c>
      <c r="V31" s="7">
        <f>IF(U31="All",DATEDIF(P31,Q31,"d")+1,NETWORKDAYS(P31,Q31,#REF!))</f>
        <v>101</v>
      </c>
      <c r="W31" s="8">
        <f t="shared" si="1"/>
        <v>1363.5</v>
      </c>
      <c r="X31" s="9">
        <f t="shared" si="2"/>
        <v>160893</v>
      </c>
      <c r="Y31" s="10">
        <v>5</v>
      </c>
      <c r="Z31" s="9">
        <f t="shared" si="3"/>
        <v>2900</v>
      </c>
      <c r="AA31" s="9">
        <f t="shared" si="4"/>
        <v>163793</v>
      </c>
      <c r="AB31" s="10">
        <v>1</v>
      </c>
      <c r="AC31" s="10">
        <f t="shared" si="5"/>
        <v>1</v>
      </c>
      <c r="AD31" s="10">
        <v>5</v>
      </c>
      <c r="AE31" s="10">
        <f t="shared" si="6"/>
        <v>5</v>
      </c>
      <c r="AF31" s="10">
        <f t="shared" si="7"/>
        <v>8</v>
      </c>
      <c r="AG31" s="9">
        <f t="shared" si="8"/>
        <v>656765</v>
      </c>
      <c r="AH31" s="11">
        <f t="shared" si="9"/>
        <v>20</v>
      </c>
      <c r="AI31" s="9">
        <f t="shared" si="10"/>
        <v>32838.25</v>
      </c>
      <c r="AJ31" s="18">
        <f t="shared" si="11"/>
        <v>444</v>
      </c>
      <c r="AK31" s="19">
        <f t="shared" si="12"/>
        <v>406.12099999999998</v>
      </c>
      <c r="AL31" s="19" t="str">
        <f t="shared" si="13"/>
        <v>Yes</v>
      </c>
      <c r="AM31" s="20">
        <v>2585000</v>
      </c>
      <c r="AN31" s="21">
        <f t="shared" si="14"/>
        <v>2900732.7081999998</v>
      </c>
      <c r="AO31" s="21" t="str">
        <f t="shared" si="15"/>
        <v>No</v>
      </c>
      <c r="AP31" s="17"/>
    </row>
    <row r="32" spans="1:42" x14ac:dyDescent="0.3">
      <c r="A32" s="7" t="s">
        <v>17</v>
      </c>
      <c r="B32" s="7" t="s">
        <v>18</v>
      </c>
      <c r="C32" s="7" t="s">
        <v>44</v>
      </c>
      <c r="D32" s="7">
        <v>132</v>
      </c>
      <c r="E32" s="7" t="s">
        <v>69</v>
      </c>
      <c r="F32" s="7" t="s">
        <v>93</v>
      </c>
      <c r="G32" s="7" t="s">
        <v>35</v>
      </c>
      <c r="H32" s="15">
        <v>1</v>
      </c>
      <c r="I32" s="7">
        <v>118</v>
      </c>
      <c r="J32" s="7">
        <v>580</v>
      </c>
      <c r="K32" s="7">
        <v>20</v>
      </c>
      <c r="L32" s="7">
        <v>580</v>
      </c>
      <c r="M32" s="7" t="s">
        <v>22</v>
      </c>
      <c r="N32" s="7" t="s">
        <v>31</v>
      </c>
      <c r="O32" s="7" t="str">
        <f t="shared" si="0"/>
        <v>Winter</v>
      </c>
      <c r="P32" s="7" t="s">
        <v>32</v>
      </c>
      <c r="Q32" s="7" t="s">
        <v>55</v>
      </c>
      <c r="R32" s="7" t="s">
        <v>56</v>
      </c>
      <c r="S32" s="7" t="s">
        <v>36</v>
      </c>
      <c r="T32" s="7" t="s">
        <v>37</v>
      </c>
      <c r="U32" s="7" t="s">
        <v>26</v>
      </c>
      <c r="V32" s="7">
        <f>IF(U32="All",DATEDIF(P32,Q32,"d")+1,NETWORKDAYS(P32,Q32,#REF!))</f>
        <v>101</v>
      </c>
      <c r="W32" s="8">
        <f t="shared" si="1"/>
        <v>1363.5</v>
      </c>
      <c r="X32" s="9">
        <f t="shared" si="2"/>
        <v>160893</v>
      </c>
      <c r="Y32" s="10">
        <v>5</v>
      </c>
      <c r="Z32" s="9">
        <f t="shared" si="3"/>
        <v>2900</v>
      </c>
      <c r="AA32" s="9">
        <f t="shared" si="4"/>
        <v>163793</v>
      </c>
      <c r="AB32" s="10">
        <v>1</v>
      </c>
      <c r="AC32" s="10">
        <f t="shared" si="5"/>
        <v>1</v>
      </c>
      <c r="AD32" s="10">
        <v>5</v>
      </c>
      <c r="AE32" s="10">
        <f t="shared" si="6"/>
        <v>5</v>
      </c>
      <c r="AF32" s="10">
        <f t="shared" si="7"/>
        <v>8</v>
      </c>
      <c r="AG32" s="9">
        <f t="shared" si="8"/>
        <v>656765</v>
      </c>
      <c r="AH32" s="11">
        <f t="shared" si="9"/>
        <v>20</v>
      </c>
      <c r="AI32" s="9">
        <f t="shared" si="10"/>
        <v>32838.25</v>
      </c>
      <c r="AJ32" s="18">
        <f t="shared" si="11"/>
        <v>444</v>
      </c>
      <c r="AK32" s="19">
        <f t="shared" si="12"/>
        <v>406.12099999999998</v>
      </c>
      <c r="AL32" s="19" t="str">
        <f t="shared" si="13"/>
        <v>Yes</v>
      </c>
      <c r="AM32" s="20">
        <v>2585000</v>
      </c>
      <c r="AN32" s="21">
        <f t="shared" si="14"/>
        <v>2900732.7081999998</v>
      </c>
      <c r="AO32" s="21" t="str">
        <f t="shared" si="15"/>
        <v>No</v>
      </c>
      <c r="AP32" s="17"/>
    </row>
    <row r="33" spans="1:42" x14ac:dyDescent="0.3">
      <c r="A33" s="7" t="s">
        <v>17</v>
      </c>
      <c r="B33" s="7" t="s">
        <v>18</v>
      </c>
      <c r="C33" s="7" t="s">
        <v>44</v>
      </c>
      <c r="D33" s="7">
        <v>132</v>
      </c>
      <c r="E33" s="7" t="s">
        <v>61</v>
      </c>
      <c r="F33" s="7" t="s">
        <v>94</v>
      </c>
      <c r="G33" s="7" t="s">
        <v>62</v>
      </c>
      <c r="H33" s="15">
        <v>6</v>
      </c>
      <c r="I33" s="7">
        <v>275</v>
      </c>
      <c r="J33" s="7">
        <v>450</v>
      </c>
      <c r="K33" s="7">
        <v>5</v>
      </c>
      <c r="L33" s="7">
        <v>100</v>
      </c>
      <c r="M33" s="7" t="s">
        <v>63</v>
      </c>
      <c r="N33" s="7" t="s">
        <v>39</v>
      </c>
      <c r="O33" s="7" t="str">
        <f t="shared" si="0"/>
        <v>Winter</v>
      </c>
      <c r="P33" s="7" t="s">
        <v>46</v>
      </c>
      <c r="Q33" s="7" t="s">
        <v>47</v>
      </c>
      <c r="R33" s="7" t="s">
        <v>48</v>
      </c>
      <c r="S33" s="7" t="s">
        <v>36</v>
      </c>
      <c r="T33" s="7" t="s">
        <v>37</v>
      </c>
      <c r="U33" s="7" t="s">
        <v>26</v>
      </c>
      <c r="V33" s="7">
        <f>IF(U33="All",DATEDIF(P33,Q33,"d")+1,NETWORKDAYS(P33,Q33,#REF!))</f>
        <v>101</v>
      </c>
      <c r="W33" s="8">
        <f t="shared" si="1"/>
        <v>1363.5</v>
      </c>
      <c r="X33" s="9">
        <f t="shared" si="2"/>
        <v>2249775</v>
      </c>
      <c r="Y33" s="10">
        <v>5</v>
      </c>
      <c r="Z33" s="9">
        <f t="shared" si="3"/>
        <v>13500</v>
      </c>
      <c r="AA33" s="9">
        <f t="shared" si="4"/>
        <v>2263275</v>
      </c>
      <c r="AB33" s="10">
        <v>1</v>
      </c>
      <c r="AC33" s="10">
        <f t="shared" si="5"/>
        <v>1</v>
      </c>
      <c r="AD33" s="10">
        <v>5</v>
      </c>
      <c r="AE33" s="10">
        <f t="shared" si="6"/>
        <v>30</v>
      </c>
      <c r="AF33" s="10">
        <f t="shared" si="7"/>
        <v>9</v>
      </c>
      <c r="AG33" s="9">
        <f t="shared" si="8"/>
        <v>11338650</v>
      </c>
      <c r="AH33" s="11">
        <f t="shared" si="9"/>
        <v>150</v>
      </c>
      <c r="AI33" s="9">
        <f t="shared" si="10"/>
        <v>75591</v>
      </c>
      <c r="AJ33" s="18">
        <f t="shared" si="11"/>
        <v>444</v>
      </c>
      <c r="AK33" s="19">
        <f t="shared" si="12"/>
        <v>556.12099999999998</v>
      </c>
      <c r="AL33" s="19" t="str">
        <f t="shared" si="13"/>
        <v>No</v>
      </c>
      <c r="AM33" s="20">
        <v>2585000</v>
      </c>
      <c r="AN33" s="21">
        <f t="shared" si="14"/>
        <v>14239382.7082</v>
      </c>
      <c r="AO33" s="21" t="str">
        <f t="shared" si="15"/>
        <v>No</v>
      </c>
      <c r="AP33" s="17"/>
    </row>
    <row r="34" spans="1:42" x14ac:dyDescent="0.3">
      <c r="A34" s="7" t="s">
        <v>17</v>
      </c>
      <c r="B34" s="7" t="s">
        <v>18</v>
      </c>
      <c r="C34" s="7" t="s">
        <v>44</v>
      </c>
      <c r="D34" s="7">
        <v>132</v>
      </c>
      <c r="E34" s="7" t="s">
        <v>61</v>
      </c>
      <c r="F34" s="7" t="s">
        <v>94</v>
      </c>
      <c r="G34" s="7" t="s">
        <v>62</v>
      </c>
      <c r="H34" s="15">
        <v>6</v>
      </c>
      <c r="I34" s="7">
        <v>275</v>
      </c>
      <c r="J34" s="7">
        <v>450</v>
      </c>
      <c r="K34" s="7">
        <v>5</v>
      </c>
      <c r="L34" s="7">
        <v>100</v>
      </c>
      <c r="M34" s="7" t="s">
        <v>63</v>
      </c>
      <c r="N34" s="7" t="s">
        <v>24</v>
      </c>
      <c r="O34" s="7" t="str">
        <f t="shared" ref="O34:O52" si="17">IF(LEFT(N34,1)="S", "Summer", "Winter")</f>
        <v>Winter</v>
      </c>
      <c r="P34" s="7" t="s">
        <v>25</v>
      </c>
      <c r="Q34" s="7" t="s">
        <v>49</v>
      </c>
      <c r="R34" s="7" t="s">
        <v>50</v>
      </c>
      <c r="S34" s="7" t="s">
        <v>36</v>
      </c>
      <c r="T34" s="7" t="s">
        <v>37</v>
      </c>
      <c r="U34" s="7" t="s">
        <v>26</v>
      </c>
      <c r="V34" s="7">
        <f>IF(U34="All",DATEDIF(P34,Q34,"d")+1,NETWORKDAYS(P34,Q34,#REF!))</f>
        <v>101</v>
      </c>
      <c r="W34" s="8">
        <f t="shared" ref="W34:W52" si="18">(T34-S34)*24*V34</f>
        <v>1363.5</v>
      </c>
      <c r="X34" s="9">
        <f t="shared" ref="X34:X52" si="19">I34*H34*W34</f>
        <v>2249775</v>
      </c>
      <c r="Y34" s="10">
        <v>5</v>
      </c>
      <c r="Z34" s="9">
        <f t="shared" ref="Z34:Z52" si="20">J34*H34*Y34</f>
        <v>13500</v>
      </c>
      <c r="AA34" s="9">
        <f t="shared" ref="AA34:AA52" si="21">X34+Z34</f>
        <v>2263275</v>
      </c>
      <c r="AB34" s="10">
        <v>1</v>
      </c>
      <c r="AC34" s="10">
        <f t="shared" ref="AC34:AC52" si="22">MIN(M34*24,AB34)</f>
        <v>1</v>
      </c>
      <c r="AD34" s="10">
        <v>5</v>
      </c>
      <c r="AE34" s="10">
        <f t="shared" ref="AE34:AE52" si="23">H34*AC34*AD34</f>
        <v>30</v>
      </c>
      <c r="AF34" s="10">
        <f t="shared" ref="AF34:AF52" si="24">IF(ROW(F33)=1,1,IF(F34=F33,AF33,AF33+1))</f>
        <v>9</v>
      </c>
      <c r="AG34" s="9">
        <f t="shared" ref="AG34:AG52" si="25">SUMIFS($AA$2:$AA$52,$E$2:$E$52,E34)</f>
        <v>11338650</v>
      </c>
      <c r="AH34" s="11">
        <f t="shared" ref="AH34:AH52" si="26">SUMIFS($AE$2:$AE$52,$F$2:$F$52,F34)</f>
        <v>150</v>
      </c>
      <c r="AI34" s="9">
        <f t="shared" ref="AI34:AI52" si="27">AG34/AH34</f>
        <v>75591</v>
      </c>
      <c r="AJ34" s="18">
        <f t="shared" ref="AJ34:AJ52" si="28">SUM($AR$5:$AV$5)</f>
        <v>444</v>
      </c>
      <c r="AK34" s="19">
        <f t="shared" ref="AK34:AK52" si="29">SUMIFS($AE$2:$AE$52,$AF$2:$AF$52,CONCATENATE("&lt;",TEXT(AF34+1,0)))</f>
        <v>556.12099999999998</v>
      </c>
      <c r="AL34" s="19" t="str">
        <f t="shared" ref="AL34:AL52" si="30">IF(AK34&lt;AJ34,"Yes","No")</f>
        <v>No</v>
      </c>
      <c r="AM34" s="20">
        <v>2585000</v>
      </c>
      <c r="AN34" s="21">
        <f t="shared" ref="AN34:AN52" si="31">SUMIFS($AA$2:$AA$52,$AF$2:$AF$52,CONCATENATE("&lt;",TEXT(AF34+1,0)))</f>
        <v>14239382.7082</v>
      </c>
      <c r="AO34" s="21" t="str">
        <f t="shared" ref="AO34:AO52" si="32">IF(AN34&lt;AM34,"Yes","No")</f>
        <v>No</v>
      </c>
      <c r="AP34" s="17"/>
    </row>
    <row r="35" spans="1:42" x14ac:dyDescent="0.3">
      <c r="A35" s="7" t="s">
        <v>17</v>
      </c>
      <c r="B35" s="7" t="s">
        <v>18</v>
      </c>
      <c r="C35" s="7" t="s">
        <v>44</v>
      </c>
      <c r="D35" s="7">
        <v>132</v>
      </c>
      <c r="E35" s="7" t="s">
        <v>61</v>
      </c>
      <c r="F35" s="7" t="s">
        <v>94</v>
      </c>
      <c r="G35" s="7" t="s">
        <v>62</v>
      </c>
      <c r="H35" s="15">
        <v>6</v>
      </c>
      <c r="I35" s="7">
        <v>275</v>
      </c>
      <c r="J35" s="7">
        <v>450</v>
      </c>
      <c r="K35" s="7">
        <v>5</v>
      </c>
      <c r="L35" s="7">
        <v>100</v>
      </c>
      <c r="M35" s="7" t="s">
        <v>63</v>
      </c>
      <c r="N35" s="7" t="s">
        <v>27</v>
      </c>
      <c r="O35" s="7" t="str">
        <f t="shared" si="17"/>
        <v>Winter</v>
      </c>
      <c r="P35" s="7" t="s">
        <v>28</v>
      </c>
      <c r="Q35" s="7" t="s">
        <v>51</v>
      </c>
      <c r="R35" s="7" t="s">
        <v>52</v>
      </c>
      <c r="S35" s="7" t="s">
        <v>36</v>
      </c>
      <c r="T35" s="7" t="s">
        <v>37</v>
      </c>
      <c r="U35" s="7" t="s">
        <v>26</v>
      </c>
      <c r="V35" s="7">
        <f>IF(U35="All",DATEDIF(P35,Q35,"d")+1,NETWORKDAYS(P35,Q35,#REF!))</f>
        <v>102</v>
      </c>
      <c r="W35" s="8">
        <f t="shared" si="18"/>
        <v>1377</v>
      </c>
      <c r="X35" s="9">
        <f t="shared" si="19"/>
        <v>2272050</v>
      </c>
      <c r="Y35" s="10">
        <v>5</v>
      </c>
      <c r="Z35" s="9">
        <f t="shared" si="20"/>
        <v>13500</v>
      </c>
      <c r="AA35" s="9">
        <f t="shared" si="21"/>
        <v>2285550</v>
      </c>
      <c r="AB35" s="10">
        <v>1</v>
      </c>
      <c r="AC35" s="10">
        <f t="shared" si="22"/>
        <v>1</v>
      </c>
      <c r="AD35" s="10">
        <v>5</v>
      </c>
      <c r="AE35" s="10">
        <f t="shared" si="23"/>
        <v>30</v>
      </c>
      <c r="AF35" s="10">
        <f t="shared" si="24"/>
        <v>9</v>
      </c>
      <c r="AG35" s="9">
        <f t="shared" si="25"/>
        <v>11338650</v>
      </c>
      <c r="AH35" s="11">
        <f t="shared" si="26"/>
        <v>150</v>
      </c>
      <c r="AI35" s="9">
        <f t="shared" si="27"/>
        <v>75591</v>
      </c>
      <c r="AJ35" s="18">
        <f t="shared" si="28"/>
        <v>444</v>
      </c>
      <c r="AK35" s="19">
        <f t="shared" si="29"/>
        <v>556.12099999999998</v>
      </c>
      <c r="AL35" s="19" t="str">
        <f t="shared" si="30"/>
        <v>No</v>
      </c>
      <c r="AM35" s="20">
        <v>2585000</v>
      </c>
      <c r="AN35" s="21">
        <f t="shared" si="31"/>
        <v>14239382.7082</v>
      </c>
      <c r="AO35" s="21" t="str">
        <f t="shared" si="32"/>
        <v>No</v>
      </c>
      <c r="AP35" s="17"/>
    </row>
    <row r="36" spans="1:42" x14ac:dyDescent="0.3">
      <c r="A36" s="7" t="s">
        <v>17</v>
      </c>
      <c r="B36" s="7" t="s">
        <v>18</v>
      </c>
      <c r="C36" s="7" t="s">
        <v>44</v>
      </c>
      <c r="D36" s="7">
        <v>132</v>
      </c>
      <c r="E36" s="7" t="s">
        <v>61</v>
      </c>
      <c r="F36" s="7" t="s">
        <v>94</v>
      </c>
      <c r="G36" s="7" t="s">
        <v>62</v>
      </c>
      <c r="H36" s="15">
        <v>6</v>
      </c>
      <c r="I36" s="7">
        <v>275</v>
      </c>
      <c r="J36" s="7">
        <v>450</v>
      </c>
      <c r="K36" s="7">
        <v>5</v>
      </c>
      <c r="L36" s="7">
        <v>100</v>
      </c>
      <c r="M36" s="7" t="s">
        <v>63</v>
      </c>
      <c r="N36" s="7" t="s">
        <v>29</v>
      </c>
      <c r="O36" s="7" t="str">
        <f t="shared" si="17"/>
        <v>Winter</v>
      </c>
      <c r="P36" s="7" t="s">
        <v>30</v>
      </c>
      <c r="Q36" s="7" t="s">
        <v>53</v>
      </c>
      <c r="R36" s="7" t="s">
        <v>54</v>
      </c>
      <c r="S36" s="7" t="s">
        <v>36</v>
      </c>
      <c r="T36" s="7" t="s">
        <v>37</v>
      </c>
      <c r="U36" s="7" t="s">
        <v>26</v>
      </c>
      <c r="V36" s="7">
        <f>IF(U36="All",DATEDIF(P36,Q36,"d")+1,NETWORKDAYS(P36,Q36,#REF!))</f>
        <v>101</v>
      </c>
      <c r="W36" s="8">
        <f t="shared" si="18"/>
        <v>1363.5</v>
      </c>
      <c r="X36" s="9">
        <f t="shared" si="19"/>
        <v>2249775</v>
      </c>
      <c r="Y36" s="10">
        <v>5</v>
      </c>
      <c r="Z36" s="9">
        <f t="shared" si="20"/>
        <v>13500</v>
      </c>
      <c r="AA36" s="9">
        <f t="shared" si="21"/>
        <v>2263275</v>
      </c>
      <c r="AB36" s="10">
        <v>1</v>
      </c>
      <c r="AC36" s="10">
        <f t="shared" si="22"/>
        <v>1</v>
      </c>
      <c r="AD36" s="10">
        <v>5</v>
      </c>
      <c r="AE36" s="10">
        <f t="shared" si="23"/>
        <v>30</v>
      </c>
      <c r="AF36" s="10">
        <f t="shared" si="24"/>
        <v>9</v>
      </c>
      <c r="AG36" s="9">
        <f t="shared" si="25"/>
        <v>11338650</v>
      </c>
      <c r="AH36" s="11">
        <f t="shared" si="26"/>
        <v>150</v>
      </c>
      <c r="AI36" s="9">
        <f t="shared" si="27"/>
        <v>75591</v>
      </c>
      <c r="AJ36" s="18">
        <f t="shared" si="28"/>
        <v>444</v>
      </c>
      <c r="AK36" s="19">
        <f t="shared" si="29"/>
        <v>556.12099999999998</v>
      </c>
      <c r="AL36" s="19" t="str">
        <f t="shared" si="30"/>
        <v>No</v>
      </c>
      <c r="AM36" s="20">
        <v>2585000</v>
      </c>
      <c r="AN36" s="21">
        <f t="shared" si="31"/>
        <v>14239382.7082</v>
      </c>
      <c r="AO36" s="21" t="str">
        <f t="shared" si="32"/>
        <v>No</v>
      </c>
      <c r="AP36" s="17"/>
    </row>
    <row r="37" spans="1:42" x14ac:dyDescent="0.3">
      <c r="A37" s="7" t="s">
        <v>17</v>
      </c>
      <c r="B37" s="7" t="s">
        <v>18</v>
      </c>
      <c r="C37" s="7" t="s">
        <v>44</v>
      </c>
      <c r="D37" s="7">
        <v>132</v>
      </c>
      <c r="E37" s="7" t="s">
        <v>61</v>
      </c>
      <c r="F37" s="7" t="s">
        <v>94</v>
      </c>
      <c r="G37" s="7" t="s">
        <v>62</v>
      </c>
      <c r="H37" s="15">
        <v>6</v>
      </c>
      <c r="I37" s="7">
        <v>275</v>
      </c>
      <c r="J37" s="7">
        <v>450</v>
      </c>
      <c r="K37" s="7">
        <v>5</v>
      </c>
      <c r="L37" s="7">
        <v>100</v>
      </c>
      <c r="M37" s="7" t="s">
        <v>63</v>
      </c>
      <c r="N37" s="7" t="s">
        <v>31</v>
      </c>
      <c r="O37" s="7" t="str">
        <f t="shared" si="17"/>
        <v>Winter</v>
      </c>
      <c r="P37" s="7" t="s">
        <v>32</v>
      </c>
      <c r="Q37" s="7" t="s">
        <v>55</v>
      </c>
      <c r="R37" s="7" t="s">
        <v>56</v>
      </c>
      <c r="S37" s="7" t="s">
        <v>36</v>
      </c>
      <c r="T37" s="7" t="s">
        <v>37</v>
      </c>
      <c r="U37" s="7" t="s">
        <v>26</v>
      </c>
      <c r="V37" s="7">
        <f>IF(U37="All",DATEDIF(P37,Q37,"d")+1,NETWORKDAYS(P37,Q37,#REF!))</f>
        <v>101</v>
      </c>
      <c r="W37" s="8">
        <f t="shared" si="18"/>
        <v>1363.5</v>
      </c>
      <c r="X37" s="9">
        <f t="shared" si="19"/>
        <v>2249775</v>
      </c>
      <c r="Y37" s="10">
        <v>5</v>
      </c>
      <c r="Z37" s="9">
        <f t="shared" si="20"/>
        <v>13500</v>
      </c>
      <c r="AA37" s="9">
        <f t="shared" si="21"/>
        <v>2263275</v>
      </c>
      <c r="AB37" s="10">
        <v>1</v>
      </c>
      <c r="AC37" s="10">
        <f t="shared" si="22"/>
        <v>1</v>
      </c>
      <c r="AD37" s="10">
        <v>5</v>
      </c>
      <c r="AE37" s="10">
        <f t="shared" si="23"/>
        <v>30</v>
      </c>
      <c r="AF37" s="10">
        <f t="shared" si="24"/>
        <v>9</v>
      </c>
      <c r="AG37" s="9">
        <f t="shared" si="25"/>
        <v>11338650</v>
      </c>
      <c r="AH37" s="11">
        <f t="shared" si="26"/>
        <v>150</v>
      </c>
      <c r="AI37" s="9">
        <f t="shared" si="27"/>
        <v>75591</v>
      </c>
      <c r="AJ37" s="18">
        <f t="shared" si="28"/>
        <v>444</v>
      </c>
      <c r="AK37" s="19">
        <f t="shared" si="29"/>
        <v>556.12099999999998</v>
      </c>
      <c r="AL37" s="19" t="str">
        <f t="shared" si="30"/>
        <v>No</v>
      </c>
      <c r="AM37" s="20">
        <v>2585000</v>
      </c>
      <c r="AN37" s="21">
        <f t="shared" si="31"/>
        <v>14239382.7082</v>
      </c>
      <c r="AO37" s="21" t="str">
        <f t="shared" si="32"/>
        <v>No</v>
      </c>
      <c r="AP37" s="17"/>
    </row>
    <row r="38" spans="1:42" x14ac:dyDescent="0.3">
      <c r="A38" s="7" t="s">
        <v>23</v>
      </c>
      <c r="B38" s="7" t="s">
        <v>21</v>
      </c>
      <c r="C38" s="7" t="s">
        <v>44</v>
      </c>
      <c r="D38" s="7">
        <v>132</v>
      </c>
      <c r="E38" s="7" t="s">
        <v>66</v>
      </c>
      <c r="F38" s="7" t="s">
        <v>95</v>
      </c>
      <c r="G38" s="7" t="s">
        <v>40</v>
      </c>
      <c r="H38" s="15">
        <v>0.35</v>
      </c>
      <c r="I38" s="7">
        <v>290.17</v>
      </c>
      <c r="J38" s="7">
        <v>71.400000000000006</v>
      </c>
      <c r="K38" s="7" t="s">
        <v>21</v>
      </c>
      <c r="L38" s="7" t="s">
        <v>21</v>
      </c>
      <c r="M38" s="7" t="s">
        <v>41</v>
      </c>
      <c r="N38" s="7" t="s">
        <v>24</v>
      </c>
      <c r="O38" s="7" t="str">
        <f t="shared" si="17"/>
        <v>Winter</v>
      </c>
      <c r="P38" s="7" t="s">
        <v>25</v>
      </c>
      <c r="Q38" s="7" t="s">
        <v>49</v>
      </c>
      <c r="R38" s="7" t="s">
        <v>50</v>
      </c>
      <c r="S38" s="7" t="s">
        <v>36</v>
      </c>
      <c r="T38" s="7" t="s">
        <v>37</v>
      </c>
      <c r="U38" s="7" t="s">
        <v>26</v>
      </c>
      <c r="V38" s="7">
        <f>IF(U38="All",DATEDIF(P38,Q38,"d")+1,NETWORKDAYS(P38,Q38,#REF!))</f>
        <v>101</v>
      </c>
      <c r="W38" s="8">
        <f t="shared" si="18"/>
        <v>1363.5</v>
      </c>
      <c r="X38" s="9">
        <f t="shared" si="19"/>
        <v>138476.37825000001</v>
      </c>
      <c r="Y38" s="10">
        <v>5</v>
      </c>
      <c r="Z38" s="9">
        <f t="shared" si="20"/>
        <v>124.95000000000002</v>
      </c>
      <c r="AA38" s="9">
        <f t="shared" si="21"/>
        <v>138601.32825000002</v>
      </c>
      <c r="AB38" s="10">
        <v>1</v>
      </c>
      <c r="AC38" s="10">
        <f t="shared" si="22"/>
        <v>1</v>
      </c>
      <c r="AD38" s="10">
        <v>5</v>
      </c>
      <c r="AE38" s="10">
        <f t="shared" si="23"/>
        <v>1.75</v>
      </c>
      <c r="AF38" s="10">
        <f t="shared" si="24"/>
        <v>10</v>
      </c>
      <c r="AG38" s="9">
        <f t="shared" si="25"/>
        <v>555776.36625000008</v>
      </c>
      <c r="AH38" s="11">
        <f t="shared" si="26"/>
        <v>7</v>
      </c>
      <c r="AI38" s="9">
        <f t="shared" si="27"/>
        <v>79396.623750000013</v>
      </c>
      <c r="AJ38" s="18">
        <f t="shared" si="28"/>
        <v>444</v>
      </c>
      <c r="AK38" s="19">
        <f t="shared" si="29"/>
        <v>563.12099999999998</v>
      </c>
      <c r="AL38" s="19" t="str">
        <f t="shared" si="30"/>
        <v>No</v>
      </c>
      <c r="AM38" s="20">
        <v>2585000</v>
      </c>
      <c r="AN38" s="21">
        <f t="shared" si="31"/>
        <v>14795159.074450001</v>
      </c>
      <c r="AO38" s="21" t="str">
        <f t="shared" si="32"/>
        <v>No</v>
      </c>
      <c r="AP38" s="17"/>
    </row>
    <row r="39" spans="1:42" x14ac:dyDescent="0.3">
      <c r="A39" s="7" t="s">
        <v>23</v>
      </c>
      <c r="B39" s="7" t="s">
        <v>21</v>
      </c>
      <c r="C39" s="7" t="s">
        <v>44</v>
      </c>
      <c r="D39" s="7">
        <v>132</v>
      </c>
      <c r="E39" s="7" t="s">
        <v>66</v>
      </c>
      <c r="F39" s="7" t="s">
        <v>95</v>
      </c>
      <c r="G39" s="7" t="s">
        <v>40</v>
      </c>
      <c r="H39" s="15">
        <v>0.35</v>
      </c>
      <c r="I39" s="7">
        <v>290.17</v>
      </c>
      <c r="J39" s="7">
        <v>71.400000000000006</v>
      </c>
      <c r="K39" s="7" t="s">
        <v>21</v>
      </c>
      <c r="L39" s="7" t="s">
        <v>21</v>
      </c>
      <c r="M39" s="7" t="s">
        <v>41</v>
      </c>
      <c r="N39" s="7" t="s">
        <v>27</v>
      </c>
      <c r="O39" s="7" t="str">
        <f t="shared" si="17"/>
        <v>Winter</v>
      </c>
      <c r="P39" s="7" t="s">
        <v>28</v>
      </c>
      <c r="Q39" s="7" t="s">
        <v>51</v>
      </c>
      <c r="R39" s="7" t="s">
        <v>52</v>
      </c>
      <c r="S39" s="7" t="s">
        <v>36</v>
      </c>
      <c r="T39" s="7" t="s">
        <v>37</v>
      </c>
      <c r="U39" s="7" t="s">
        <v>26</v>
      </c>
      <c r="V39" s="7">
        <f>IF(U39="All",DATEDIF(P39,Q39,"d")+1,NETWORKDAYS(P39,Q39,#REF!))</f>
        <v>102</v>
      </c>
      <c r="W39" s="8">
        <f t="shared" si="18"/>
        <v>1377</v>
      </c>
      <c r="X39" s="9">
        <f t="shared" si="19"/>
        <v>139847.43150000001</v>
      </c>
      <c r="Y39" s="10">
        <v>5</v>
      </c>
      <c r="Z39" s="9">
        <f t="shared" si="20"/>
        <v>124.95000000000002</v>
      </c>
      <c r="AA39" s="9">
        <f t="shared" si="21"/>
        <v>139972.38150000002</v>
      </c>
      <c r="AB39" s="10">
        <v>1</v>
      </c>
      <c r="AC39" s="10">
        <f t="shared" si="22"/>
        <v>1</v>
      </c>
      <c r="AD39" s="10">
        <v>5</v>
      </c>
      <c r="AE39" s="10">
        <f t="shared" si="23"/>
        <v>1.75</v>
      </c>
      <c r="AF39" s="10">
        <f t="shared" si="24"/>
        <v>10</v>
      </c>
      <c r="AG39" s="9">
        <f t="shared" si="25"/>
        <v>555776.36625000008</v>
      </c>
      <c r="AH39" s="11">
        <f t="shared" si="26"/>
        <v>7</v>
      </c>
      <c r="AI39" s="9">
        <f t="shared" si="27"/>
        <v>79396.623750000013</v>
      </c>
      <c r="AJ39" s="18">
        <f t="shared" si="28"/>
        <v>444</v>
      </c>
      <c r="AK39" s="19">
        <f t="shared" si="29"/>
        <v>563.12099999999998</v>
      </c>
      <c r="AL39" s="19" t="str">
        <f t="shared" si="30"/>
        <v>No</v>
      </c>
      <c r="AM39" s="20">
        <v>2585000</v>
      </c>
      <c r="AN39" s="21">
        <f t="shared" si="31"/>
        <v>14795159.074450001</v>
      </c>
      <c r="AO39" s="21" t="str">
        <f t="shared" si="32"/>
        <v>No</v>
      </c>
      <c r="AP39" s="17"/>
    </row>
    <row r="40" spans="1:42" x14ac:dyDescent="0.3">
      <c r="A40" s="7" t="s">
        <v>23</v>
      </c>
      <c r="B40" s="7" t="s">
        <v>21</v>
      </c>
      <c r="C40" s="7" t="s">
        <v>44</v>
      </c>
      <c r="D40" s="7">
        <v>132</v>
      </c>
      <c r="E40" s="7" t="s">
        <v>66</v>
      </c>
      <c r="F40" s="7" t="s">
        <v>95</v>
      </c>
      <c r="G40" s="7" t="s">
        <v>40</v>
      </c>
      <c r="H40" s="15">
        <v>0.35</v>
      </c>
      <c r="I40" s="7">
        <v>290.17</v>
      </c>
      <c r="J40" s="7">
        <v>71.400000000000006</v>
      </c>
      <c r="K40" s="7" t="s">
        <v>21</v>
      </c>
      <c r="L40" s="7" t="s">
        <v>21</v>
      </c>
      <c r="M40" s="7" t="s">
        <v>41</v>
      </c>
      <c r="N40" s="7" t="s">
        <v>29</v>
      </c>
      <c r="O40" s="7" t="str">
        <f t="shared" si="17"/>
        <v>Winter</v>
      </c>
      <c r="P40" s="7" t="s">
        <v>30</v>
      </c>
      <c r="Q40" s="7" t="s">
        <v>53</v>
      </c>
      <c r="R40" s="7" t="s">
        <v>54</v>
      </c>
      <c r="S40" s="7" t="s">
        <v>36</v>
      </c>
      <c r="T40" s="7" t="s">
        <v>37</v>
      </c>
      <c r="U40" s="7" t="s">
        <v>26</v>
      </c>
      <c r="V40" s="7">
        <f>IF(U40="All",DATEDIF(P40,Q40,"d")+1,NETWORKDAYS(P40,Q40,#REF!))</f>
        <v>101</v>
      </c>
      <c r="W40" s="8">
        <f t="shared" si="18"/>
        <v>1363.5</v>
      </c>
      <c r="X40" s="9">
        <f t="shared" si="19"/>
        <v>138476.37825000001</v>
      </c>
      <c r="Y40" s="10">
        <v>5</v>
      </c>
      <c r="Z40" s="9">
        <f t="shared" si="20"/>
        <v>124.95000000000002</v>
      </c>
      <c r="AA40" s="9">
        <f t="shared" si="21"/>
        <v>138601.32825000002</v>
      </c>
      <c r="AB40" s="10">
        <v>1</v>
      </c>
      <c r="AC40" s="10">
        <f t="shared" si="22"/>
        <v>1</v>
      </c>
      <c r="AD40" s="10">
        <v>5</v>
      </c>
      <c r="AE40" s="10">
        <f t="shared" si="23"/>
        <v>1.75</v>
      </c>
      <c r="AF40" s="10">
        <f t="shared" si="24"/>
        <v>10</v>
      </c>
      <c r="AG40" s="9">
        <f t="shared" si="25"/>
        <v>555776.36625000008</v>
      </c>
      <c r="AH40" s="11">
        <f t="shared" si="26"/>
        <v>7</v>
      </c>
      <c r="AI40" s="9">
        <f t="shared" si="27"/>
        <v>79396.623750000013</v>
      </c>
      <c r="AJ40" s="18">
        <f t="shared" si="28"/>
        <v>444</v>
      </c>
      <c r="AK40" s="19">
        <f t="shared" si="29"/>
        <v>563.12099999999998</v>
      </c>
      <c r="AL40" s="19" t="str">
        <f t="shared" si="30"/>
        <v>No</v>
      </c>
      <c r="AM40" s="20">
        <v>2585000</v>
      </c>
      <c r="AN40" s="21">
        <f t="shared" si="31"/>
        <v>14795159.074450001</v>
      </c>
      <c r="AO40" s="21" t="str">
        <f t="shared" si="32"/>
        <v>No</v>
      </c>
      <c r="AP40" s="17"/>
    </row>
    <row r="41" spans="1:42" x14ac:dyDescent="0.3">
      <c r="A41" s="7" t="s">
        <v>23</v>
      </c>
      <c r="B41" s="7" t="s">
        <v>21</v>
      </c>
      <c r="C41" s="7" t="s">
        <v>44</v>
      </c>
      <c r="D41" s="7">
        <v>132</v>
      </c>
      <c r="E41" s="7" t="s">
        <v>66</v>
      </c>
      <c r="F41" s="7" t="s">
        <v>95</v>
      </c>
      <c r="G41" s="7" t="s">
        <v>40</v>
      </c>
      <c r="H41" s="15">
        <v>0.35</v>
      </c>
      <c r="I41" s="7">
        <v>290.17</v>
      </c>
      <c r="J41" s="7">
        <v>71.400000000000006</v>
      </c>
      <c r="K41" s="7" t="s">
        <v>21</v>
      </c>
      <c r="L41" s="7" t="s">
        <v>21</v>
      </c>
      <c r="M41" s="7" t="s">
        <v>41</v>
      </c>
      <c r="N41" s="7" t="s">
        <v>31</v>
      </c>
      <c r="O41" s="7" t="str">
        <f t="shared" si="17"/>
        <v>Winter</v>
      </c>
      <c r="P41" s="7" t="s">
        <v>32</v>
      </c>
      <c r="Q41" s="7" t="s">
        <v>55</v>
      </c>
      <c r="R41" s="7" t="s">
        <v>56</v>
      </c>
      <c r="S41" s="7" t="s">
        <v>36</v>
      </c>
      <c r="T41" s="7" t="s">
        <v>37</v>
      </c>
      <c r="U41" s="7" t="s">
        <v>26</v>
      </c>
      <c r="V41" s="7">
        <f>IF(U41="All",DATEDIF(P41,Q41,"d")+1,NETWORKDAYS(P41,Q41,#REF!))</f>
        <v>101</v>
      </c>
      <c r="W41" s="8">
        <f t="shared" si="18"/>
        <v>1363.5</v>
      </c>
      <c r="X41" s="9">
        <f t="shared" si="19"/>
        <v>138476.37825000001</v>
      </c>
      <c r="Y41" s="10">
        <v>5</v>
      </c>
      <c r="Z41" s="9">
        <f t="shared" si="20"/>
        <v>124.95000000000002</v>
      </c>
      <c r="AA41" s="9">
        <f t="shared" si="21"/>
        <v>138601.32825000002</v>
      </c>
      <c r="AB41" s="10">
        <v>1</v>
      </c>
      <c r="AC41" s="10">
        <f t="shared" si="22"/>
        <v>1</v>
      </c>
      <c r="AD41" s="10">
        <v>5</v>
      </c>
      <c r="AE41" s="10">
        <f t="shared" si="23"/>
        <v>1.75</v>
      </c>
      <c r="AF41" s="10">
        <f t="shared" si="24"/>
        <v>10</v>
      </c>
      <c r="AG41" s="9">
        <f t="shared" si="25"/>
        <v>555776.36625000008</v>
      </c>
      <c r="AH41" s="11">
        <f t="shared" si="26"/>
        <v>7</v>
      </c>
      <c r="AI41" s="9">
        <f t="shared" si="27"/>
        <v>79396.623750000013</v>
      </c>
      <c r="AJ41" s="18">
        <f t="shared" si="28"/>
        <v>444</v>
      </c>
      <c r="AK41" s="19">
        <f t="shared" si="29"/>
        <v>563.12099999999998</v>
      </c>
      <c r="AL41" s="19" t="str">
        <f t="shared" si="30"/>
        <v>No</v>
      </c>
      <c r="AM41" s="20">
        <v>2585000</v>
      </c>
      <c r="AN41" s="21">
        <f t="shared" si="31"/>
        <v>14795159.074450001</v>
      </c>
      <c r="AO41" s="21" t="str">
        <f t="shared" si="32"/>
        <v>No</v>
      </c>
      <c r="AP41" s="17"/>
    </row>
    <row r="42" spans="1:42" x14ac:dyDescent="0.3">
      <c r="A42" s="7" t="s">
        <v>23</v>
      </c>
      <c r="B42" s="7" t="s">
        <v>21</v>
      </c>
      <c r="C42" s="7" t="s">
        <v>44</v>
      </c>
      <c r="D42" s="7">
        <v>132</v>
      </c>
      <c r="E42" s="7" t="s">
        <v>74</v>
      </c>
      <c r="F42" s="7" t="s">
        <v>96</v>
      </c>
      <c r="G42" s="7" t="s">
        <v>42</v>
      </c>
      <c r="H42" s="15">
        <v>0.01</v>
      </c>
      <c r="I42" s="7">
        <v>295</v>
      </c>
      <c r="J42" s="7">
        <v>100</v>
      </c>
      <c r="K42" s="7" t="s">
        <v>21</v>
      </c>
      <c r="L42" s="7" t="s">
        <v>21</v>
      </c>
      <c r="M42" s="7" t="s">
        <v>43</v>
      </c>
      <c r="N42" s="7" t="s">
        <v>39</v>
      </c>
      <c r="O42" s="7" t="str">
        <f t="shared" si="17"/>
        <v>Winter</v>
      </c>
      <c r="P42" s="7" t="s">
        <v>46</v>
      </c>
      <c r="Q42" s="7" t="s">
        <v>47</v>
      </c>
      <c r="R42" s="7" t="s">
        <v>48</v>
      </c>
      <c r="S42" s="7" t="s">
        <v>36</v>
      </c>
      <c r="T42" s="7" t="s">
        <v>37</v>
      </c>
      <c r="U42" s="7" t="s">
        <v>26</v>
      </c>
      <c r="V42" s="7">
        <f>IF(U42="All",DATEDIF(P42,Q42,"d")+1,NETWORKDAYS(P42,Q42,#REF!))</f>
        <v>101</v>
      </c>
      <c r="W42" s="8">
        <f t="shared" si="18"/>
        <v>1363.5</v>
      </c>
      <c r="X42" s="9">
        <f t="shared" si="19"/>
        <v>4022.3250000000003</v>
      </c>
      <c r="Y42" s="10">
        <v>5</v>
      </c>
      <c r="Z42" s="9">
        <f t="shared" si="20"/>
        <v>5</v>
      </c>
      <c r="AA42" s="9">
        <f t="shared" si="21"/>
        <v>4027.3250000000003</v>
      </c>
      <c r="AB42" s="10">
        <v>1</v>
      </c>
      <c r="AC42" s="10">
        <f t="shared" si="22"/>
        <v>1</v>
      </c>
      <c r="AD42" s="10">
        <v>5</v>
      </c>
      <c r="AE42" s="10">
        <f t="shared" si="23"/>
        <v>0.05</v>
      </c>
      <c r="AF42" s="10">
        <f t="shared" si="24"/>
        <v>11</v>
      </c>
      <c r="AG42" s="9">
        <f t="shared" si="25"/>
        <v>478724.48499999999</v>
      </c>
      <c r="AH42" s="11">
        <f t="shared" si="26"/>
        <v>5.9350000000000005</v>
      </c>
      <c r="AI42" s="9">
        <f t="shared" si="27"/>
        <v>80661.244313395102</v>
      </c>
      <c r="AJ42" s="18">
        <f t="shared" si="28"/>
        <v>444</v>
      </c>
      <c r="AK42" s="19">
        <f t="shared" si="29"/>
        <v>569.05600000000004</v>
      </c>
      <c r="AL42" s="19" t="str">
        <f t="shared" si="30"/>
        <v>No</v>
      </c>
      <c r="AM42" s="20">
        <v>2585000</v>
      </c>
      <c r="AN42" s="21">
        <f t="shared" si="31"/>
        <v>15273883.559450002</v>
      </c>
      <c r="AO42" s="21" t="str">
        <f t="shared" si="32"/>
        <v>No</v>
      </c>
      <c r="AP42" s="17"/>
    </row>
    <row r="43" spans="1:42" x14ac:dyDescent="0.3">
      <c r="A43" s="7" t="s">
        <v>23</v>
      </c>
      <c r="B43" s="7" t="s">
        <v>21</v>
      </c>
      <c r="C43" s="7" t="s">
        <v>44</v>
      </c>
      <c r="D43" s="7">
        <v>132</v>
      </c>
      <c r="E43" s="7" t="s">
        <v>74</v>
      </c>
      <c r="F43" s="7" t="s">
        <v>96</v>
      </c>
      <c r="G43" s="7" t="s">
        <v>42</v>
      </c>
      <c r="H43" s="15">
        <v>0.04</v>
      </c>
      <c r="I43" s="7">
        <v>295</v>
      </c>
      <c r="J43" s="7">
        <v>100</v>
      </c>
      <c r="K43" s="7" t="s">
        <v>21</v>
      </c>
      <c r="L43" s="7" t="s">
        <v>21</v>
      </c>
      <c r="M43" s="7" t="s">
        <v>43</v>
      </c>
      <c r="N43" s="7" t="s">
        <v>24</v>
      </c>
      <c r="O43" s="7" t="str">
        <f t="shared" si="17"/>
        <v>Winter</v>
      </c>
      <c r="P43" s="7" t="s">
        <v>25</v>
      </c>
      <c r="Q43" s="7" t="s">
        <v>49</v>
      </c>
      <c r="R43" s="7" t="s">
        <v>50</v>
      </c>
      <c r="S43" s="7" t="s">
        <v>36</v>
      </c>
      <c r="T43" s="7" t="s">
        <v>37</v>
      </c>
      <c r="U43" s="7" t="s">
        <v>26</v>
      </c>
      <c r="V43" s="7">
        <f>IF(U43="All",DATEDIF(P43,Q43,"d")+1,NETWORKDAYS(P43,Q43,#REF!))</f>
        <v>101</v>
      </c>
      <c r="W43" s="8">
        <f t="shared" si="18"/>
        <v>1363.5</v>
      </c>
      <c r="X43" s="9">
        <f t="shared" si="19"/>
        <v>16089.300000000001</v>
      </c>
      <c r="Y43" s="10">
        <v>5</v>
      </c>
      <c r="Z43" s="9">
        <f t="shared" si="20"/>
        <v>20</v>
      </c>
      <c r="AA43" s="9">
        <f t="shared" si="21"/>
        <v>16109.300000000001</v>
      </c>
      <c r="AB43" s="10">
        <v>1</v>
      </c>
      <c r="AC43" s="10">
        <f t="shared" si="22"/>
        <v>1</v>
      </c>
      <c r="AD43" s="10">
        <v>5</v>
      </c>
      <c r="AE43" s="10">
        <f t="shared" si="23"/>
        <v>0.2</v>
      </c>
      <c r="AF43" s="10">
        <f t="shared" si="24"/>
        <v>11</v>
      </c>
      <c r="AG43" s="9">
        <f t="shared" si="25"/>
        <v>478724.48499999999</v>
      </c>
      <c r="AH43" s="11">
        <f t="shared" si="26"/>
        <v>5.9350000000000005</v>
      </c>
      <c r="AI43" s="9">
        <f t="shared" si="27"/>
        <v>80661.244313395102</v>
      </c>
      <c r="AJ43" s="18">
        <f t="shared" si="28"/>
        <v>444</v>
      </c>
      <c r="AK43" s="19">
        <f t="shared" si="29"/>
        <v>569.05600000000004</v>
      </c>
      <c r="AL43" s="19" t="str">
        <f t="shared" si="30"/>
        <v>No</v>
      </c>
      <c r="AM43" s="20">
        <v>2585000</v>
      </c>
      <c r="AN43" s="21">
        <f t="shared" si="31"/>
        <v>15273883.559450002</v>
      </c>
      <c r="AO43" s="21" t="str">
        <f t="shared" si="32"/>
        <v>No</v>
      </c>
      <c r="AP43" s="17"/>
    </row>
    <row r="44" spans="1:42" x14ac:dyDescent="0.3">
      <c r="A44" s="7" t="s">
        <v>23</v>
      </c>
      <c r="B44" s="7" t="s">
        <v>21</v>
      </c>
      <c r="C44" s="7" t="s">
        <v>44</v>
      </c>
      <c r="D44" s="7">
        <v>132</v>
      </c>
      <c r="E44" s="7" t="s">
        <v>74</v>
      </c>
      <c r="F44" s="7" t="s">
        <v>96</v>
      </c>
      <c r="G44" s="7" t="s">
        <v>42</v>
      </c>
      <c r="H44" s="15">
        <v>0.17100000000000001</v>
      </c>
      <c r="I44" s="7">
        <v>295</v>
      </c>
      <c r="J44" s="7">
        <v>100</v>
      </c>
      <c r="K44" s="7" t="s">
        <v>21</v>
      </c>
      <c r="L44" s="7" t="s">
        <v>21</v>
      </c>
      <c r="M44" s="7" t="s">
        <v>43</v>
      </c>
      <c r="N44" s="7" t="s">
        <v>27</v>
      </c>
      <c r="O44" s="7" t="str">
        <f t="shared" si="17"/>
        <v>Winter</v>
      </c>
      <c r="P44" s="7" t="s">
        <v>28</v>
      </c>
      <c r="Q44" s="7" t="s">
        <v>51</v>
      </c>
      <c r="R44" s="7" t="s">
        <v>52</v>
      </c>
      <c r="S44" s="7" t="s">
        <v>36</v>
      </c>
      <c r="T44" s="7" t="s">
        <v>37</v>
      </c>
      <c r="U44" s="7" t="s">
        <v>26</v>
      </c>
      <c r="V44" s="7">
        <f>IF(U44="All",DATEDIF(P44,Q44,"d")+1,NETWORKDAYS(P44,Q44,#REF!))</f>
        <v>102</v>
      </c>
      <c r="W44" s="8">
        <f t="shared" si="18"/>
        <v>1377</v>
      </c>
      <c r="X44" s="9">
        <f t="shared" si="19"/>
        <v>69462.765000000014</v>
      </c>
      <c r="Y44" s="10">
        <v>5</v>
      </c>
      <c r="Z44" s="9">
        <f t="shared" si="20"/>
        <v>85.5</v>
      </c>
      <c r="AA44" s="9">
        <f t="shared" si="21"/>
        <v>69548.265000000014</v>
      </c>
      <c r="AB44" s="10">
        <v>1</v>
      </c>
      <c r="AC44" s="10">
        <f t="shared" si="22"/>
        <v>1</v>
      </c>
      <c r="AD44" s="10">
        <v>5</v>
      </c>
      <c r="AE44" s="10">
        <f t="shared" si="23"/>
        <v>0.85500000000000009</v>
      </c>
      <c r="AF44" s="10">
        <f t="shared" si="24"/>
        <v>11</v>
      </c>
      <c r="AG44" s="9">
        <f t="shared" si="25"/>
        <v>478724.48499999999</v>
      </c>
      <c r="AH44" s="11">
        <f t="shared" si="26"/>
        <v>5.9350000000000005</v>
      </c>
      <c r="AI44" s="9">
        <f t="shared" si="27"/>
        <v>80661.244313395102</v>
      </c>
      <c r="AJ44" s="18">
        <f t="shared" si="28"/>
        <v>444</v>
      </c>
      <c r="AK44" s="19">
        <f t="shared" si="29"/>
        <v>569.05600000000004</v>
      </c>
      <c r="AL44" s="19" t="str">
        <f t="shared" si="30"/>
        <v>No</v>
      </c>
      <c r="AM44" s="20">
        <v>2585000</v>
      </c>
      <c r="AN44" s="21">
        <f t="shared" si="31"/>
        <v>15273883.559450002</v>
      </c>
      <c r="AO44" s="21" t="str">
        <f t="shared" si="32"/>
        <v>No</v>
      </c>
      <c r="AP44" s="17"/>
    </row>
    <row r="45" spans="1:42" x14ac:dyDescent="0.3">
      <c r="A45" s="7" t="s">
        <v>23</v>
      </c>
      <c r="B45" s="7" t="s">
        <v>21</v>
      </c>
      <c r="C45" s="7" t="s">
        <v>44</v>
      </c>
      <c r="D45" s="7">
        <v>132</v>
      </c>
      <c r="E45" s="7" t="s">
        <v>74</v>
      </c>
      <c r="F45" s="7" t="s">
        <v>96</v>
      </c>
      <c r="G45" s="7" t="s">
        <v>42</v>
      </c>
      <c r="H45" s="15">
        <v>0.32200000000000001</v>
      </c>
      <c r="I45" s="7">
        <v>295</v>
      </c>
      <c r="J45" s="7">
        <v>100</v>
      </c>
      <c r="K45" s="7" t="s">
        <v>21</v>
      </c>
      <c r="L45" s="7" t="s">
        <v>21</v>
      </c>
      <c r="M45" s="7" t="s">
        <v>43</v>
      </c>
      <c r="N45" s="7" t="s">
        <v>29</v>
      </c>
      <c r="O45" s="7" t="str">
        <f t="shared" si="17"/>
        <v>Winter</v>
      </c>
      <c r="P45" s="7" t="s">
        <v>30</v>
      </c>
      <c r="Q45" s="7" t="s">
        <v>53</v>
      </c>
      <c r="R45" s="7" t="s">
        <v>54</v>
      </c>
      <c r="S45" s="7" t="s">
        <v>36</v>
      </c>
      <c r="T45" s="7" t="s">
        <v>37</v>
      </c>
      <c r="U45" s="7" t="s">
        <v>26</v>
      </c>
      <c r="V45" s="7">
        <f>IF(U45="All",DATEDIF(P45,Q45,"d")+1,NETWORKDAYS(P45,Q45,#REF!))</f>
        <v>101</v>
      </c>
      <c r="W45" s="8">
        <f t="shared" si="18"/>
        <v>1363.5</v>
      </c>
      <c r="X45" s="9">
        <f t="shared" si="19"/>
        <v>129518.86500000001</v>
      </c>
      <c r="Y45" s="10">
        <v>5</v>
      </c>
      <c r="Z45" s="9">
        <f t="shared" si="20"/>
        <v>161</v>
      </c>
      <c r="AA45" s="9">
        <f t="shared" si="21"/>
        <v>129679.86500000001</v>
      </c>
      <c r="AB45" s="10">
        <v>1</v>
      </c>
      <c r="AC45" s="10">
        <f t="shared" si="22"/>
        <v>1</v>
      </c>
      <c r="AD45" s="10">
        <v>5</v>
      </c>
      <c r="AE45" s="10">
        <f t="shared" si="23"/>
        <v>1.61</v>
      </c>
      <c r="AF45" s="10">
        <f t="shared" si="24"/>
        <v>11</v>
      </c>
      <c r="AG45" s="9">
        <f t="shared" si="25"/>
        <v>478724.48499999999</v>
      </c>
      <c r="AH45" s="11">
        <f t="shared" si="26"/>
        <v>5.9350000000000005</v>
      </c>
      <c r="AI45" s="9">
        <f t="shared" si="27"/>
        <v>80661.244313395102</v>
      </c>
      <c r="AJ45" s="18">
        <f t="shared" si="28"/>
        <v>444</v>
      </c>
      <c r="AK45" s="19">
        <f t="shared" si="29"/>
        <v>569.05600000000004</v>
      </c>
      <c r="AL45" s="19" t="str">
        <f t="shared" si="30"/>
        <v>No</v>
      </c>
      <c r="AM45" s="20">
        <v>2585000</v>
      </c>
      <c r="AN45" s="21">
        <f t="shared" si="31"/>
        <v>15273883.559450002</v>
      </c>
      <c r="AO45" s="21" t="str">
        <f t="shared" si="32"/>
        <v>No</v>
      </c>
      <c r="AP45" s="17"/>
    </row>
    <row r="46" spans="1:42" x14ac:dyDescent="0.3">
      <c r="A46" s="7" t="s">
        <v>23</v>
      </c>
      <c r="B46" s="7" t="s">
        <v>21</v>
      </c>
      <c r="C46" s="7" t="s">
        <v>44</v>
      </c>
      <c r="D46" s="7">
        <v>132</v>
      </c>
      <c r="E46" s="7" t="s">
        <v>74</v>
      </c>
      <c r="F46" s="7" t="s">
        <v>96</v>
      </c>
      <c r="G46" s="7" t="s">
        <v>42</v>
      </c>
      <c r="H46" s="15">
        <v>0.64400000000000002</v>
      </c>
      <c r="I46" s="7">
        <v>295</v>
      </c>
      <c r="J46" s="7">
        <v>100</v>
      </c>
      <c r="K46" s="7" t="s">
        <v>21</v>
      </c>
      <c r="L46" s="7" t="s">
        <v>21</v>
      </c>
      <c r="M46" s="7" t="s">
        <v>43</v>
      </c>
      <c r="N46" s="7" t="s">
        <v>31</v>
      </c>
      <c r="O46" s="7" t="str">
        <f t="shared" si="17"/>
        <v>Winter</v>
      </c>
      <c r="P46" s="7" t="s">
        <v>32</v>
      </c>
      <c r="Q46" s="7" t="s">
        <v>55</v>
      </c>
      <c r="R46" s="7" t="s">
        <v>56</v>
      </c>
      <c r="S46" s="7" t="s">
        <v>36</v>
      </c>
      <c r="T46" s="7" t="s">
        <v>37</v>
      </c>
      <c r="U46" s="7" t="s">
        <v>26</v>
      </c>
      <c r="V46" s="7">
        <f>IF(U46="All",DATEDIF(P46,Q46,"d")+1,NETWORKDAYS(P46,Q46,#REF!))</f>
        <v>101</v>
      </c>
      <c r="W46" s="8">
        <f t="shared" si="18"/>
        <v>1363.5</v>
      </c>
      <c r="X46" s="9">
        <f t="shared" si="19"/>
        <v>259037.73</v>
      </c>
      <c r="Y46" s="10">
        <v>5</v>
      </c>
      <c r="Z46" s="9">
        <f t="shared" si="20"/>
        <v>322</v>
      </c>
      <c r="AA46" s="9">
        <f t="shared" si="21"/>
        <v>259359.73</v>
      </c>
      <c r="AB46" s="10">
        <v>1</v>
      </c>
      <c r="AC46" s="10">
        <f t="shared" si="22"/>
        <v>1</v>
      </c>
      <c r="AD46" s="10">
        <v>5</v>
      </c>
      <c r="AE46" s="10">
        <f t="shared" si="23"/>
        <v>3.22</v>
      </c>
      <c r="AF46" s="10">
        <f t="shared" si="24"/>
        <v>11</v>
      </c>
      <c r="AG46" s="9">
        <f t="shared" si="25"/>
        <v>478724.48499999999</v>
      </c>
      <c r="AH46" s="11">
        <f t="shared" si="26"/>
        <v>5.9350000000000005</v>
      </c>
      <c r="AI46" s="9">
        <f t="shared" si="27"/>
        <v>80661.244313395102</v>
      </c>
      <c r="AJ46" s="18">
        <f t="shared" si="28"/>
        <v>444</v>
      </c>
      <c r="AK46" s="19">
        <f t="shared" si="29"/>
        <v>569.05600000000004</v>
      </c>
      <c r="AL46" s="19" t="str">
        <f t="shared" si="30"/>
        <v>No</v>
      </c>
      <c r="AM46" s="20">
        <v>2585000</v>
      </c>
      <c r="AN46" s="21">
        <f t="shared" si="31"/>
        <v>15273883.559450002</v>
      </c>
      <c r="AO46" s="21" t="str">
        <f t="shared" si="32"/>
        <v>No</v>
      </c>
      <c r="AP46" s="17"/>
    </row>
    <row r="47" spans="1:42" x14ac:dyDescent="0.3">
      <c r="A47" s="7" t="s">
        <v>23</v>
      </c>
      <c r="B47" s="7" t="s">
        <v>21</v>
      </c>
      <c r="C47" s="7" t="s">
        <v>44</v>
      </c>
      <c r="D47" s="7">
        <v>132</v>
      </c>
      <c r="E47" s="7" t="s">
        <v>64</v>
      </c>
      <c r="F47" s="7" t="s">
        <v>97</v>
      </c>
      <c r="G47" s="7" t="s">
        <v>65</v>
      </c>
      <c r="H47" s="15">
        <v>0.01</v>
      </c>
      <c r="I47" s="7">
        <v>540</v>
      </c>
      <c r="J47" s="7">
        <v>540</v>
      </c>
      <c r="K47" s="7" t="s">
        <v>21</v>
      </c>
      <c r="L47" s="7" t="s">
        <v>21</v>
      </c>
      <c r="M47" s="7" t="s">
        <v>38</v>
      </c>
      <c r="N47" s="7" t="s">
        <v>39</v>
      </c>
      <c r="O47" s="7" t="str">
        <f t="shared" si="17"/>
        <v>Winter</v>
      </c>
      <c r="P47" s="7" t="s">
        <v>46</v>
      </c>
      <c r="Q47" s="7" t="s">
        <v>47</v>
      </c>
      <c r="R47" s="7" t="s">
        <v>48</v>
      </c>
      <c r="S47" s="7" t="s">
        <v>36</v>
      </c>
      <c r="T47" s="7" t="s">
        <v>37</v>
      </c>
      <c r="U47" s="7" t="s">
        <v>26</v>
      </c>
      <c r="V47" s="7">
        <f>IF(U47="All",DATEDIF(P47,Q47,"d")+1,NETWORKDAYS(P47,Q47,#REF!))</f>
        <v>101</v>
      </c>
      <c r="W47" s="8">
        <f t="shared" si="18"/>
        <v>1363.5</v>
      </c>
      <c r="X47" s="9">
        <f t="shared" si="19"/>
        <v>7362.9000000000005</v>
      </c>
      <c r="Y47" s="10">
        <v>5</v>
      </c>
      <c r="Z47" s="9">
        <f t="shared" si="20"/>
        <v>27</v>
      </c>
      <c r="AA47" s="9">
        <f t="shared" si="21"/>
        <v>7389.9000000000005</v>
      </c>
      <c r="AB47" s="10">
        <v>1</v>
      </c>
      <c r="AC47" s="10">
        <f t="shared" si="22"/>
        <v>1</v>
      </c>
      <c r="AD47" s="10">
        <v>5</v>
      </c>
      <c r="AE47" s="10">
        <f t="shared" si="23"/>
        <v>0.05</v>
      </c>
      <c r="AF47" s="10">
        <f t="shared" si="24"/>
        <v>12</v>
      </c>
      <c r="AG47" s="9">
        <f t="shared" si="25"/>
        <v>7389.9000000000005</v>
      </c>
      <c r="AH47" s="11">
        <f t="shared" si="26"/>
        <v>0.05</v>
      </c>
      <c r="AI47" s="9">
        <f t="shared" si="27"/>
        <v>147798</v>
      </c>
      <c r="AJ47" s="18">
        <f t="shared" si="28"/>
        <v>444</v>
      </c>
      <c r="AK47" s="19">
        <f t="shared" si="29"/>
        <v>569.10599999999999</v>
      </c>
      <c r="AL47" s="19" t="str">
        <f t="shared" si="30"/>
        <v>No</v>
      </c>
      <c r="AM47" s="20">
        <v>2585000</v>
      </c>
      <c r="AN47" s="21">
        <f t="shared" si="31"/>
        <v>15281273.459450003</v>
      </c>
      <c r="AO47" s="21" t="str">
        <f t="shared" si="32"/>
        <v>No</v>
      </c>
      <c r="AP47" s="17"/>
    </row>
    <row r="48" spans="1:42" x14ac:dyDescent="0.3">
      <c r="A48" s="7" t="s">
        <v>23</v>
      </c>
      <c r="B48" s="7" t="s">
        <v>21</v>
      </c>
      <c r="C48" s="7" t="s">
        <v>44</v>
      </c>
      <c r="D48" s="7">
        <v>132</v>
      </c>
      <c r="E48" s="7" t="s">
        <v>57</v>
      </c>
      <c r="F48" s="7" t="s">
        <v>98</v>
      </c>
      <c r="G48" s="7" t="s">
        <v>19</v>
      </c>
      <c r="H48" s="15">
        <v>2</v>
      </c>
      <c r="I48" s="7">
        <v>737</v>
      </c>
      <c r="J48" s="7">
        <v>111</v>
      </c>
      <c r="K48" s="7" t="s">
        <v>21</v>
      </c>
      <c r="L48" s="7" t="s">
        <v>21</v>
      </c>
      <c r="M48" s="7" t="s">
        <v>38</v>
      </c>
      <c r="N48" s="7" t="s">
        <v>39</v>
      </c>
      <c r="O48" s="7" t="str">
        <f t="shared" si="17"/>
        <v>Winter</v>
      </c>
      <c r="P48" s="7" t="s">
        <v>46</v>
      </c>
      <c r="Q48" s="7" t="s">
        <v>47</v>
      </c>
      <c r="R48" s="7" t="s">
        <v>48</v>
      </c>
      <c r="S48" s="7" t="s">
        <v>36</v>
      </c>
      <c r="T48" s="7" t="s">
        <v>37</v>
      </c>
      <c r="U48" s="7" t="s">
        <v>26</v>
      </c>
      <c r="V48" s="7">
        <f>IF(U48="All",DATEDIF(P48,Q48,"d")+1,NETWORKDAYS(P48,Q48,#REF!))</f>
        <v>101</v>
      </c>
      <c r="W48" s="8">
        <f t="shared" si="18"/>
        <v>1363.5</v>
      </c>
      <c r="X48" s="9">
        <f t="shared" si="19"/>
        <v>2009799</v>
      </c>
      <c r="Y48" s="10">
        <v>5</v>
      </c>
      <c r="Z48" s="9">
        <f t="shared" si="20"/>
        <v>1110</v>
      </c>
      <c r="AA48" s="9">
        <f t="shared" si="21"/>
        <v>2010909</v>
      </c>
      <c r="AB48" s="10">
        <v>1</v>
      </c>
      <c r="AC48" s="10">
        <f t="shared" si="22"/>
        <v>1</v>
      </c>
      <c r="AD48" s="10">
        <v>5</v>
      </c>
      <c r="AE48" s="10">
        <f t="shared" si="23"/>
        <v>10</v>
      </c>
      <c r="AF48" s="10">
        <f t="shared" si="24"/>
        <v>13</v>
      </c>
      <c r="AG48" s="9">
        <f t="shared" si="25"/>
        <v>10074444</v>
      </c>
      <c r="AH48" s="11">
        <f t="shared" si="26"/>
        <v>50</v>
      </c>
      <c r="AI48" s="9">
        <f t="shared" si="27"/>
        <v>201488.88</v>
      </c>
      <c r="AJ48" s="18">
        <f t="shared" si="28"/>
        <v>444</v>
      </c>
      <c r="AK48" s="19">
        <f t="shared" si="29"/>
        <v>619.10599999999999</v>
      </c>
      <c r="AL48" s="19" t="str">
        <f t="shared" si="30"/>
        <v>No</v>
      </c>
      <c r="AM48" s="20">
        <v>2585000</v>
      </c>
      <c r="AN48" s="21">
        <f t="shared" si="31"/>
        <v>25355717.459450003</v>
      </c>
      <c r="AO48" s="21" t="str">
        <f t="shared" si="32"/>
        <v>No</v>
      </c>
      <c r="AP48" s="17"/>
    </row>
    <row r="49" spans="1:42" x14ac:dyDescent="0.3">
      <c r="A49" s="7" t="s">
        <v>23</v>
      </c>
      <c r="B49" s="7" t="s">
        <v>21</v>
      </c>
      <c r="C49" s="7" t="s">
        <v>44</v>
      </c>
      <c r="D49" s="7">
        <v>132</v>
      </c>
      <c r="E49" s="7" t="s">
        <v>57</v>
      </c>
      <c r="F49" s="7" t="s">
        <v>98</v>
      </c>
      <c r="G49" s="7" t="s">
        <v>19</v>
      </c>
      <c r="H49" s="15">
        <v>2</v>
      </c>
      <c r="I49" s="7">
        <v>737</v>
      </c>
      <c r="J49" s="7">
        <v>111</v>
      </c>
      <c r="K49" s="7" t="s">
        <v>21</v>
      </c>
      <c r="L49" s="7" t="s">
        <v>21</v>
      </c>
      <c r="M49" s="7" t="s">
        <v>38</v>
      </c>
      <c r="N49" s="7" t="s">
        <v>24</v>
      </c>
      <c r="O49" s="7" t="str">
        <f t="shared" si="17"/>
        <v>Winter</v>
      </c>
      <c r="P49" s="7" t="s">
        <v>25</v>
      </c>
      <c r="Q49" s="7" t="s">
        <v>49</v>
      </c>
      <c r="R49" s="7" t="s">
        <v>50</v>
      </c>
      <c r="S49" s="7" t="s">
        <v>36</v>
      </c>
      <c r="T49" s="7" t="s">
        <v>37</v>
      </c>
      <c r="U49" s="7" t="s">
        <v>26</v>
      </c>
      <c r="V49" s="7">
        <f>IF(U49="All",DATEDIF(P49,Q49,"d")+1,NETWORKDAYS(P49,Q49,#REF!))</f>
        <v>101</v>
      </c>
      <c r="W49" s="8">
        <f t="shared" si="18"/>
        <v>1363.5</v>
      </c>
      <c r="X49" s="9">
        <f t="shared" si="19"/>
        <v>2009799</v>
      </c>
      <c r="Y49" s="10">
        <v>5</v>
      </c>
      <c r="Z49" s="9">
        <f t="shared" si="20"/>
        <v>1110</v>
      </c>
      <c r="AA49" s="9">
        <f t="shared" si="21"/>
        <v>2010909</v>
      </c>
      <c r="AB49" s="10">
        <v>1</v>
      </c>
      <c r="AC49" s="10">
        <f t="shared" si="22"/>
        <v>1</v>
      </c>
      <c r="AD49" s="10">
        <v>5</v>
      </c>
      <c r="AE49" s="10">
        <f t="shared" si="23"/>
        <v>10</v>
      </c>
      <c r="AF49" s="10">
        <f t="shared" si="24"/>
        <v>13</v>
      </c>
      <c r="AG49" s="9">
        <f t="shared" si="25"/>
        <v>10074444</v>
      </c>
      <c r="AH49" s="11">
        <f t="shared" si="26"/>
        <v>50</v>
      </c>
      <c r="AI49" s="9">
        <f t="shared" si="27"/>
        <v>201488.88</v>
      </c>
      <c r="AJ49" s="18">
        <f t="shared" si="28"/>
        <v>444</v>
      </c>
      <c r="AK49" s="19">
        <f t="shared" si="29"/>
        <v>619.10599999999999</v>
      </c>
      <c r="AL49" s="19" t="str">
        <f t="shared" si="30"/>
        <v>No</v>
      </c>
      <c r="AM49" s="20">
        <v>2585000</v>
      </c>
      <c r="AN49" s="21">
        <f t="shared" si="31"/>
        <v>25355717.459450003</v>
      </c>
      <c r="AO49" s="21" t="str">
        <f t="shared" si="32"/>
        <v>No</v>
      </c>
      <c r="AP49" s="17"/>
    </row>
    <row r="50" spans="1:42" x14ac:dyDescent="0.3">
      <c r="A50" s="7" t="s">
        <v>23</v>
      </c>
      <c r="B50" s="7" t="s">
        <v>21</v>
      </c>
      <c r="C50" s="7" t="s">
        <v>44</v>
      </c>
      <c r="D50" s="7">
        <v>132</v>
      </c>
      <c r="E50" s="7" t="s">
        <v>57</v>
      </c>
      <c r="F50" s="7" t="s">
        <v>98</v>
      </c>
      <c r="G50" s="7" t="s">
        <v>19</v>
      </c>
      <c r="H50" s="15">
        <v>2</v>
      </c>
      <c r="I50" s="7">
        <v>737</v>
      </c>
      <c r="J50" s="7">
        <v>111</v>
      </c>
      <c r="K50" s="7" t="s">
        <v>21</v>
      </c>
      <c r="L50" s="7" t="s">
        <v>21</v>
      </c>
      <c r="M50" s="7" t="s">
        <v>38</v>
      </c>
      <c r="N50" s="7" t="s">
        <v>27</v>
      </c>
      <c r="O50" s="7" t="str">
        <f t="shared" si="17"/>
        <v>Winter</v>
      </c>
      <c r="P50" s="7" t="s">
        <v>28</v>
      </c>
      <c r="Q50" s="7" t="s">
        <v>51</v>
      </c>
      <c r="R50" s="7" t="s">
        <v>52</v>
      </c>
      <c r="S50" s="7" t="s">
        <v>36</v>
      </c>
      <c r="T50" s="7" t="s">
        <v>37</v>
      </c>
      <c r="U50" s="7" t="s">
        <v>26</v>
      </c>
      <c r="V50" s="7">
        <f>IF(U50="All",DATEDIF(P50,Q50,"d")+1,NETWORKDAYS(P50,Q50,#REF!))</f>
        <v>102</v>
      </c>
      <c r="W50" s="8">
        <f t="shared" si="18"/>
        <v>1377</v>
      </c>
      <c r="X50" s="9">
        <f t="shared" si="19"/>
        <v>2029698</v>
      </c>
      <c r="Y50" s="10">
        <v>5</v>
      </c>
      <c r="Z50" s="9">
        <f t="shared" si="20"/>
        <v>1110</v>
      </c>
      <c r="AA50" s="9">
        <f t="shared" si="21"/>
        <v>2030808</v>
      </c>
      <c r="AB50" s="10">
        <v>1</v>
      </c>
      <c r="AC50" s="10">
        <f t="shared" si="22"/>
        <v>1</v>
      </c>
      <c r="AD50" s="10">
        <v>5</v>
      </c>
      <c r="AE50" s="10">
        <f t="shared" si="23"/>
        <v>10</v>
      </c>
      <c r="AF50" s="10">
        <f t="shared" si="24"/>
        <v>13</v>
      </c>
      <c r="AG50" s="9">
        <f t="shared" si="25"/>
        <v>10074444</v>
      </c>
      <c r="AH50" s="11">
        <f t="shared" si="26"/>
        <v>50</v>
      </c>
      <c r="AI50" s="9">
        <f t="shared" si="27"/>
        <v>201488.88</v>
      </c>
      <c r="AJ50" s="18">
        <f t="shared" si="28"/>
        <v>444</v>
      </c>
      <c r="AK50" s="19">
        <f t="shared" si="29"/>
        <v>619.10599999999999</v>
      </c>
      <c r="AL50" s="19" t="str">
        <f t="shared" si="30"/>
        <v>No</v>
      </c>
      <c r="AM50" s="20">
        <v>2585000</v>
      </c>
      <c r="AN50" s="21">
        <f t="shared" si="31"/>
        <v>25355717.459450003</v>
      </c>
      <c r="AO50" s="21" t="str">
        <f t="shared" si="32"/>
        <v>No</v>
      </c>
      <c r="AP50" s="17"/>
    </row>
    <row r="51" spans="1:42" x14ac:dyDescent="0.3">
      <c r="A51" s="7" t="s">
        <v>23</v>
      </c>
      <c r="B51" s="7" t="s">
        <v>21</v>
      </c>
      <c r="C51" s="7" t="s">
        <v>44</v>
      </c>
      <c r="D51" s="7">
        <v>132</v>
      </c>
      <c r="E51" s="7" t="s">
        <v>57</v>
      </c>
      <c r="F51" s="7" t="s">
        <v>98</v>
      </c>
      <c r="G51" s="7" t="s">
        <v>19</v>
      </c>
      <c r="H51" s="15">
        <v>2</v>
      </c>
      <c r="I51" s="7">
        <v>737</v>
      </c>
      <c r="J51" s="7">
        <v>111</v>
      </c>
      <c r="K51" s="7" t="s">
        <v>21</v>
      </c>
      <c r="L51" s="7" t="s">
        <v>21</v>
      </c>
      <c r="M51" s="7" t="s">
        <v>38</v>
      </c>
      <c r="N51" s="7" t="s">
        <v>29</v>
      </c>
      <c r="O51" s="7" t="str">
        <f t="shared" si="17"/>
        <v>Winter</v>
      </c>
      <c r="P51" s="7" t="s">
        <v>30</v>
      </c>
      <c r="Q51" s="7" t="s">
        <v>53</v>
      </c>
      <c r="R51" s="7" t="s">
        <v>54</v>
      </c>
      <c r="S51" s="7" t="s">
        <v>36</v>
      </c>
      <c r="T51" s="7" t="s">
        <v>37</v>
      </c>
      <c r="U51" s="7" t="s">
        <v>26</v>
      </c>
      <c r="V51" s="7">
        <f>IF(U51="All",DATEDIF(P51,Q51,"d")+1,NETWORKDAYS(P51,Q51,#REF!))</f>
        <v>101</v>
      </c>
      <c r="W51" s="8">
        <f t="shared" si="18"/>
        <v>1363.5</v>
      </c>
      <c r="X51" s="9">
        <f t="shared" si="19"/>
        <v>2009799</v>
      </c>
      <c r="Y51" s="10">
        <v>5</v>
      </c>
      <c r="Z51" s="9">
        <f t="shared" si="20"/>
        <v>1110</v>
      </c>
      <c r="AA51" s="9">
        <f t="shared" si="21"/>
        <v>2010909</v>
      </c>
      <c r="AB51" s="10">
        <v>1</v>
      </c>
      <c r="AC51" s="10">
        <f t="shared" si="22"/>
        <v>1</v>
      </c>
      <c r="AD51" s="10">
        <v>5</v>
      </c>
      <c r="AE51" s="10">
        <f t="shared" si="23"/>
        <v>10</v>
      </c>
      <c r="AF51" s="10">
        <f t="shared" si="24"/>
        <v>13</v>
      </c>
      <c r="AG51" s="9">
        <f t="shared" si="25"/>
        <v>10074444</v>
      </c>
      <c r="AH51" s="11">
        <f t="shared" si="26"/>
        <v>50</v>
      </c>
      <c r="AI51" s="9">
        <f t="shared" si="27"/>
        <v>201488.88</v>
      </c>
      <c r="AJ51" s="18">
        <f t="shared" si="28"/>
        <v>444</v>
      </c>
      <c r="AK51" s="19">
        <f t="shared" si="29"/>
        <v>619.10599999999999</v>
      </c>
      <c r="AL51" s="19" t="str">
        <f t="shared" si="30"/>
        <v>No</v>
      </c>
      <c r="AM51" s="20">
        <v>2585000</v>
      </c>
      <c r="AN51" s="21">
        <f t="shared" si="31"/>
        <v>25355717.459450003</v>
      </c>
      <c r="AO51" s="21" t="str">
        <f t="shared" si="32"/>
        <v>No</v>
      </c>
      <c r="AP51" s="17"/>
    </row>
    <row r="52" spans="1:42" x14ac:dyDescent="0.3">
      <c r="A52" s="7" t="s">
        <v>23</v>
      </c>
      <c r="B52" s="7" t="s">
        <v>21</v>
      </c>
      <c r="C52" s="7" t="s">
        <v>44</v>
      </c>
      <c r="D52" s="7">
        <v>132</v>
      </c>
      <c r="E52" s="7" t="s">
        <v>57</v>
      </c>
      <c r="F52" s="7" t="s">
        <v>98</v>
      </c>
      <c r="G52" s="7" t="s">
        <v>19</v>
      </c>
      <c r="H52" s="15">
        <v>2</v>
      </c>
      <c r="I52" s="7">
        <v>737</v>
      </c>
      <c r="J52" s="7">
        <v>111</v>
      </c>
      <c r="K52" s="7" t="s">
        <v>21</v>
      </c>
      <c r="L52" s="7" t="s">
        <v>21</v>
      </c>
      <c r="M52" s="7" t="s">
        <v>38</v>
      </c>
      <c r="N52" s="7" t="s">
        <v>31</v>
      </c>
      <c r="O52" s="12" t="str">
        <f t="shared" si="17"/>
        <v>Winter</v>
      </c>
      <c r="P52" s="12" t="s">
        <v>32</v>
      </c>
      <c r="Q52" s="12" t="s">
        <v>55</v>
      </c>
      <c r="R52" s="12" t="s">
        <v>56</v>
      </c>
      <c r="S52" s="12" t="s">
        <v>36</v>
      </c>
      <c r="T52" s="12" t="s">
        <v>37</v>
      </c>
      <c r="U52" s="12" t="s">
        <v>26</v>
      </c>
      <c r="V52" s="7">
        <f>IF(U52="All",DATEDIF(P52,Q52,"d")+1,NETWORKDAYS(P52,Q52,#REF!))</f>
        <v>101</v>
      </c>
      <c r="W52" s="8">
        <f t="shared" si="18"/>
        <v>1363.5</v>
      </c>
      <c r="X52" s="9">
        <f t="shared" si="19"/>
        <v>2009799</v>
      </c>
      <c r="Y52" s="10">
        <v>5</v>
      </c>
      <c r="Z52" s="9">
        <f t="shared" si="20"/>
        <v>1110</v>
      </c>
      <c r="AA52" s="13">
        <f t="shared" si="21"/>
        <v>2010909</v>
      </c>
      <c r="AB52" s="10">
        <v>1</v>
      </c>
      <c r="AC52" s="10">
        <f t="shared" si="22"/>
        <v>1</v>
      </c>
      <c r="AD52" s="10">
        <v>5</v>
      </c>
      <c r="AE52" s="10">
        <f t="shared" si="23"/>
        <v>10</v>
      </c>
      <c r="AF52" s="10">
        <f t="shared" si="24"/>
        <v>13</v>
      </c>
      <c r="AG52" s="9">
        <f t="shared" si="25"/>
        <v>10074444</v>
      </c>
      <c r="AH52" s="11">
        <f t="shared" si="26"/>
        <v>50</v>
      </c>
      <c r="AI52" s="9">
        <f t="shared" si="27"/>
        <v>201488.88</v>
      </c>
      <c r="AJ52" s="18">
        <f t="shared" si="28"/>
        <v>444</v>
      </c>
      <c r="AK52" s="19">
        <f t="shared" si="29"/>
        <v>619.10599999999999</v>
      </c>
      <c r="AL52" s="19" t="str">
        <f t="shared" si="30"/>
        <v>No</v>
      </c>
      <c r="AM52" s="20">
        <v>2585000</v>
      </c>
      <c r="AN52" s="21">
        <f t="shared" si="31"/>
        <v>25355717.459450003</v>
      </c>
      <c r="AO52" s="21" t="str">
        <f t="shared" si="32"/>
        <v>No</v>
      </c>
      <c r="AP52" s="17"/>
    </row>
    <row r="53" spans="1:42" s="3" customFormat="1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4"/>
      <c r="P53" s="5"/>
      <c r="Q53" s="5"/>
      <c r="R53" s="5"/>
      <c r="S53" s="5"/>
      <c r="T53" s="5"/>
      <c r="U53" s="5"/>
      <c r="V53" s="4"/>
      <c r="W53" s="5"/>
      <c r="X53" s="5"/>
      <c r="Y53" s="5"/>
      <c r="Z53" s="5"/>
      <c r="AA53" s="5"/>
    </row>
    <row r="54" spans="1:42" s="3" customFormat="1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2"/>
      <c r="V54" s="2"/>
    </row>
    <row r="55" spans="1:42" s="3" customFormat="1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2"/>
      <c r="V55" s="2"/>
    </row>
    <row r="56" spans="1:42" s="3" customFormat="1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2"/>
      <c r="V56" s="2"/>
    </row>
    <row r="57" spans="1:42" s="3" customFormat="1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2"/>
      <c r="V57" s="2"/>
    </row>
    <row r="58" spans="1:42" s="3" customFormat="1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2"/>
      <c r="V58" s="2"/>
    </row>
    <row r="59" spans="1:42" s="3" customFormat="1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2"/>
      <c r="V59" s="2"/>
    </row>
    <row r="60" spans="1:42" s="3" customFormat="1" x14ac:dyDescent="0.3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2"/>
      <c r="V60" s="2"/>
    </row>
    <row r="61" spans="1:42" s="3" customFormat="1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/>
      <c r="V61" s="2"/>
    </row>
    <row r="62" spans="1:42" s="3" customFormat="1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V62" s="2"/>
    </row>
    <row r="63" spans="1:42" s="3" customFormat="1" x14ac:dyDescent="0.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V63" s="2"/>
    </row>
    <row r="64" spans="1:42" s="3" customFormat="1" x14ac:dyDescent="0.3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V64" s="2"/>
    </row>
    <row r="65" spans="1:22" s="3" customFormat="1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V65" s="2"/>
    </row>
    <row r="66" spans="1:22" s="3" customFormat="1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V66" s="2"/>
    </row>
    <row r="67" spans="1:22" s="3" customFormat="1" x14ac:dyDescent="0.3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V67" s="2"/>
    </row>
    <row r="68" spans="1:22" s="3" customFormat="1" x14ac:dyDescent="0.3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V68" s="2"/>
    </row>
    <row r="69" spans="1:22" s="3" customFormat="1" x14ac:dyDescent="0.3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V69" s="2"/>
    </row>
    <row r="70" spans="1:22" s="3" customFormat="1" x14ac:dyDescent="0.3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V70" s="2"/>
    </row>
    <row r="71" spans="1:22" s="3" customFormat="1" x14ac:dyDescent="0.3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2"/>
      <c r="V71" s="2"/>
    </row>
    <row r="72" spans="1:22" s="3" customFormat="1" x14ac:dyDescent="0.3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2"/>
      <c r="V72" s="2"/>
    </row>
    <row r="73" spans="1:22" s="3" customFormat="1" x14ac:dyDescent="0.3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2"/>
      <c r="V73" s="2"/>
    </row>
    <row r="74" spans="1:22" s="3" customFormat="1" x14ac:dyDescent="0.3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2"/>
      <c r="V74" s="2"/>
    </row>
    <row r="75" spans="1:22" s="3" customFormat="1" x14ac:dyDescent="0.3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2"/>
      <c r="V75" s="2"/>
    </row>
    <row r="76" spans="1:22" s="3" customFormat="1" x14ac:dyDescent="0.3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2"/>
      <c r="V76" s="2"/>
    </row>
    <row r="77" spans="1:22" s="3" customFormat="1" x14ac:dyDescent="0.3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2"/>
      <c r="V77" s="2"/>
    </row>
    <row r="78" spans="1:22" s="3" customFormat="1" x14ac:dyDescent="0.3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2"/>
      <c r="V78" s="2"/>
    </row>
    <row r="79" spans="1:22" s="3" customFormat="1" x14ac:dyDescent="0.3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2"/>
      <c r="V79" s="2"/>
    </row>
    <row r="80" spans="1:22" s="3" customFormat="1" x14ac:dyDescent="0.3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2"/>
      <c r="V80" s="2"/>
    </row>
    <row r="81" spans="1:22" s="3" customFormat="1" x14ac:dyDescent="0.3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2"/>
      <c r="V81" s="2"/>
    </row>
    <row r="82" spans="1:22" s="3" customFormat="1" x14ac:dyDescent="0.3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2"/>
      <c r="V82" s="2"/>
    </row>
    <row r="83" spans="1:22" s="3" customFormat="1" x14ac:dyDescent="0.3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2"/>
      <c r="V83" s="2"/>
    </row>
    <row r="84" spans="1:22" s="3" customFormat="1" x14ac:dyDescent="0.3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2"/>
      <c r="V84" s="2"/>
    </row>
    <row r="85" spans="1:22" s="3" customFormat="1" x14ac:dyDescent="0.3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2"/>
      <c r="V85" s="2"/>
    </row>
    <row r="86" spans="1:22" s="3" customFormat="1" x14ac:dyDescent="0.3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2"/>
      <c r="V86" s="2"/>
    </row>
    <row r="87" spans="1:22" s="3" customFormat="1" x14ac:dyDescent="0.3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2"/>
      <c r="V87" s="2"/>
    </row>
    <row r="88" spans="1:22" s="3" customFormat="1" x14ac:dyDescent="0.3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2"/>
      <c r="V88" s="2"/>
    </row>
    <row r="89" spans="1:22" s="3" customFormat="1" x14ac:dyDescent="0.3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2"/>
      <c r="V89" s="2"/>
    </row>
    <row r="90" spans="1:22" s="3" customFormat="1" x14ac:dyDescent="0.3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2"/>
      <c r="V90" s="2"/>
    </row>
    <row r="91" spans="1:22" s="3" customFormat="1" x14ac:dyDescent="0.3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2"/>
      <c r="V91" s="2"/>
    </row>
    <row r="92" spans="1:22" s="3" customFormat="1" x14ac:dyDescent="0.3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2"/>
      <c r="V92" s="2"/>
    </row>
    <row r="93" spans="1:22" s="3" customFormat="1" x14ac:dyDescent="0.3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2"/>
      <c r="V93" s="2"/>
    </row>
    <row r="94" spans="1:22" s="3" customFormat="1" x14ac:dyDescent="0.3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2"/>
      <c r="V94" s="2"/>
    </row>
    <row r="95" spans="1:22" s="3" customFormat="1" x14ac:dyDescent="0.3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2"/>
      <c r="V95" s="2"/>
    </row>
    <row r="96" spans="1:22" s="3" customFormat="1" x14ac:dyDescent="0.3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2"/>
      <c r="V96" s="2"/>
    </row>
    <row r="97" spans="1:22" s="3" customFormat="1" x14ac:dyDescent="0.3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2"/>
      <c r="V97" s="2"/>
    </row>
    <row r="98" spans="1:22" s="3" customFormat="1" x14ac:dyDescent="0.3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2"/>
      <c r="V98" s="2"/>
    </row>
    <row r="99" spans="1:22" s="3" customFormat="1" x14ac:dyDescent="0.3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2"/>
      <c r="V99" s="2"/>
    </row>
    <row r="100" spans="1:22" s="3" customFormat="1" x14ac:dyDescent="0.3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2"/>
      <c r="V100" s="2"/>
    </row>
    <row r="101" spans="1:22" s="3" customFormat="1" x14ac:dyDescent="0.3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2"/>
      <c r="V101" s="2"/>
    </row>
    <row r="102" spans="1:22" s="3" customFormat="1" x14ac:dyDescent="0.3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2"/>
      <c r="V102" s="2"/>
    </row>
    <row r="103" spans="1:22" s="3" customFormat="1" x14ac:dyDescent="0.3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2"/>
      <c r="V103" s="2"/>
    </row>
    <row r="104" spans="1:22" s="3" customFormat="1" x14ac:dyDescent="0.3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2"/>
      <c r="V104" s="2"/>
    </row>
    <row r="105" spans="1:22" s="3" customFormat="1" x14ac:dyDescent="0.3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2"/>
      <c r="V105" s="2"/>
    </row>
    <row r="106" spans="1:22" s="3" customFormat="1" x14ac:dyDescent="0.3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2"/>
      <c r="V106" s="2"/>
    </row>
    <row r="107" spans="1:22" s="3" customFormat="1" x14ac:dyDescent="0.3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2"/>
      <c r="V107" s="2"/>
    </row>
    <row r="108" spans="1:22" s="3" customFormat="1" x14ac:dyDescent="0.3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2"/>
      <c r="V108" s="2"/>
    </row>
    <row r="109" spans="1:22" s="3" customFormat="1" x14ac:dyDescent="0.3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2"/>
      <c r="V109" s="2"/>
    </row>
    <row r="110" spans="1:22" s="3" customFormat="1" x14ac:dyDescent="0.3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2"/>
      <c r="V110" s="2"/>
    </row>
    <row r="111" spans="1:22" s="3" customFormat="1" x14ac:dyDescent="0.3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2"/>
      <c r="V111" s="2"/>
    </row>
    <row r="112" spans="1:22" s="3" customFormat="1" x14ac:dyDescent="0.3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2"/>
      <c r="V112" s="2"/>
    </row>
    <row r="113" spans="1:22" s="3" customFormat="1" x14ac:dyDescent="0.3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2"/>
      <c r="V113" s="2"/>
    </row>
    <row r="114" spans="1:22" s="3" customFormat="1" x14ac:dyDescent="0.3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2"/>
      <c r="V114" s="2"/>
    </row>
    <row r="115" spans="1:22" s="3" customFormat="1" x14ac:dyDescent="0.3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2"/>
      <c r="V115" s="2"/>
    </row>
    <row r="116" spans="1:22" s="3" customFormat="1" x14ac:dyDescent="0.3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2"/>
      <c r="V116" s="2"/>
    </row>
    <row r="117" spans="1:22" s="3" customFormat="1" x14ac:dyDescent="0.3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2"/>
      <c r="V117" s="2"/>
    </row>
    <row r="118" spans="1:22" s="3" customFormat="1" x14ac:dyDescent="0.3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2"/>
      <c r="V118" s="2"/>
    </row>
    <row r="119" spans="1:22" s="3" customFormat="1" x14ac:dyDescent="0.3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2"/>
      <c r="V119" s="2"/>
    </row>
    <row r="120" spans="1:22" s="3" customFormat="1" x14ac:dyDescent="0.3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2"/>
      <c r="V120" s="2"/>
    </row>
    <row r="121" spans="1:22" s="3" customFormat="1" x14ac:dyDescent="0.3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2"/>
      <c r="V121" s="2"/>
    </row>
    <row r="122" spans="1:22" s="3" customFormat="1" x14ac:dyDescent="0.3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2"/>
      <c r="V122" s="2"/>
    </row>
    <row r="123" spans="1:22" s="3" customFormat="1" x14ac:dyDescent="0.3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2"/>
      <c r="V123" s="2"/>
    </row>
    <row r="124" spans="1:22" s="3" customFormat="1" x14ac:dyDescent="0.3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2"/>
      <c r="V124" s="2"/>
    </row>
    <row r="125" spans="1:22" s="3" customFormat="1" x14ac:dyDescent="0.3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2"/>
      <c r="V125" s="2"/>
    </row>
    <row r="126" spans="1:22" s="3" customFormat="1" x14ac:dyDescent="0.3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2"/>
      <c r="V126" s="2"/>
    </row>
    <row r="127" spans="1:22" s="3" customFormat="1" x14ac:dyDescent="0.3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2"/>
      <c r="V127" s="2"/>
    </row>
    <row r="128" spans="1:22" s="3" customFormat="1" x14ac:dyDescent="0.3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2"/>
      <c r="V128" s="2"/>
    </row>
    <row r="129" spans="1:22" s="3" customFormat="1" x14ac:dyDescent="0.3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2"/>
      <c r="V129" s="2"/>
    </row>
    <row r="130" spans="1:22" s="3" customFormat="1" x14ac:dyDescent="0.3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2"/>
      <c r="V130" s="2"/>
    </row>
    <row r="131" spans="1:22" s="3" customFormat="1" x14ac:dyDescent="0.3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2"/>
      <c r="V131" s="2"/>
    </row>
    <row r="132" spans="1:22" s="3" customFormat="1" x14ac:dyDescent="0.3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2"/>
      <c r="V132" s="2"/>
    </row>
    <row r="133" spans="1:22" s="3" customFormat="1" x14ac:dyDescent="0.3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2"/>
      <c r="V133" s="2"/>
    </row>
    <row r="134" spans="1:22" s="3" customFormat="1" x14ac:dyDescent="0.3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2"/>
      <c r="V134" s="2"/>
    </row>
    <row r="135" spans="1:22" s="3" customFormat="1" x14ac:dyDescent="0.3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2"/>
      <c r="V135" s="2"/>
    </row>
    <row r="136" spans="1:22" s="3" customFormat="1" x14ac:dyDescent="0.3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2"/>
      <c r="V136" s="2"/>
    </row>
    <row r="137" spans="1:22" s="3" customFormat="1" x14ac:dyDescent="0.3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2"/>
      <c r="V137" s="2"/>
    </row>
    <row r="138" spans="1:22" s="3" customFormat="1" x14ac:dyDescent="0.3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2"/>
      <c r="V138" s="2"/>
    </row>
    <row r="139" spans="1:22" s="3" customFormat="1" x14ac:dyDescent="0.3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2"/>
      <c r="V139" s="2"/>
    </row>
    <row r="140" spans="1:22" s="3" customFormat="1" x14ac:dyDescent="0.3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2"/>
      <c r="V140" s="2"/>
    </row>
    <row r="141" spans="1:22" s="3" customFormat="1" x14ac:dyDescent="0.3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2"/>
      <c r="V141" s="2"/>
    </row>
    <row r="142" spans="1:22" s="3" customFormat="1" x14ac:dyDescent="0.3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2"/>
      <c r="V142" s="2"/>
    </row>
    <row r="143" spans="1:22" s="3" customFormat="1" x14ac:dyDescent="0.3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2"/>
      <c r="V143" s="2"/>
    </row>
    <row r="144" spans="1:22" s="3" customFormat="1" x14ac:dyDescent="0.3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2"/>
      <c r="V144" s="2"/>
    </row>
    <row r="145" spans="1:22" s="3" customFormat="1" x14ac:dyDescent="0.3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2"/>
      <c r="V145" s="2"/>
    </row>
    <row r="146" spans="1:22" s="3" customFormat="1" x14ac:dyDescent="0.3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2"/>
      <c r="V146" s="2"/>
    </row>
    <row r="147" spans="1:22" s="3" customFormat="1" x14ac:dyDescent="0.3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2"/>
      <c r="V147" s="2"/>
    </row>
    <row r="148" spans="1:22" s="3" customFormat="1" x14ac:dyDescent="0.3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2"/>
      <c r="V148" s="2"/>
    </row>
    <row r="149" spans="1:22" s="3" customFormat="1" x14ac:dyDescent="0.3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2"/>
      <c r="V149" s="2"/>
    </row>
    <row r="150" spans="1:22" s="3" customFormat="1" x14ac:dyDescent="0.3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2"/>
      <c r="V150" s="2"/>
    </row>
    <row r="151" spans="1:22" s="3" customFormat="1" x14ac:dyDescent="0.3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2"/>
      <c r="V151" s="2"/>
    </row>
    <row r="152" spans="1:22" s="3" customFormat="1" x14ac:dyDescent="0.3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2"/>
      <c r="V152" s="2"/>
    </row>
    <row r="153" spans="1:22" s="3" customFormat="1" x14ac:dyDescent="0.3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2"/>
      <c r="V153" s="2"/>
    </row>
    <row r="154" spans="1:22" s="3" customFormat="1" x14ac:dyDescent="0.3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2"/>
      <c r="V154" s="2"/>
    </row>
    <row r="155" spans="1:22" s="3" customFormat="1" x14ac:dyDescent="0.3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2"/>
      <c r="V155" s="2"/>
    </row>
    <row r="156" spans="1:22" s="3" customFormat="1" x14ac:dyDescent="0.3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2"/>
      <c r="V156" s="2"/>
    </row>
    <row r="157" spans="1:22" s="3" customFormat="1" x14ac:dyDescent="0.3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2"/>
      <c r="V157" s="2"/>
    </row>
    <row r="158" spans="1:22" s="3" customFormat="1" x14ac:dyDescent="0.3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2"/>
      <c r="V158" s="2"/>
    </row>
    <row r="159" spans="1:22" s="3" customFormat="1" x14ac:dyDescent="0.3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2"/>
      <c r="V159" s="2"/>
    </row>
    <row r="160" spans="1:22" s="3" customFormat="1" x14ac:dyDescent="0.3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2"/>
      <c r="V160" s="2"/>
    </row>
    <row r="161" spans="1:22" s="3" customFormat="1" x14ac:dyDescent="0.3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2"/>
      <c r="V161" s="2"/>
    </row>
    <row r="162" spans="1:22" s="3" customFormat="1" x14ac:dyDescent="0.3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2"/>
      <c r="V162" s="2"/>
    </row>
    <row r="163" spans="1:22" s="3" customFormat="1" x14ac:dyDescent="0.3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2"/>
      <c r="V163" s="2"/>
    </row>
    <row r="164" spans="1:22" s="3" customFormat="1" x14ac:dyDescent="0.3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2"/>
      <c r="V164" s="2"/>
    </row>
    <row r="165" spans="1:22" s="3" customFormat="1" x14ac:dyDescent="0.3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2"/>
      <c r="V165" s="2"/>
    </row>
    <row r="166" spans="1:22" s="3" customFormat="1" x14ac:dyDescent="0.3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2"/>
      <c r="V166" s="2"/>
    </row>
    <row r="167" spans="1:22" s="3" customFormat="1" x14ac:dyDescent="0.3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2"/>
      <c r="V167" s="2"/>
    </row>
    <row r="168" spans="1:22" s="3" customFormat="1" x14ac:dyDescent="0.3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2"/>
      <c r="V168" s="2"/>
    </row>
    <row r="169" spans="1:22" s="3" customFormat="1" x14ac:dyDescent="0.3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2"/>
      <c r="V169" s="2"/>
    </row>
    <row r="170" spans="1:22" s="3" customFormat="1" x14ac:dyDescent="0.3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2"/>
      <c r="V170" s="2"/>
    </row>
    <row r="171" spans="1:22" s="3" customFormat="1" x14ac:dyDescent="0.3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2"/>
      <c r="V171" s="2"/>
    </row>
    <row r="172" spans="1:22" s="3" customFormat="1" x14ac:dyDescent="0.3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2"/>
      <c r="V172" s="2"/>
    </row>
    <row r="173" spans="1:22" s="3" customFormat="1" x14ac:dyDescent="0.3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2"/>
      <c r="V173" s="2"/>
    </row>
    <row r="174" spans="1:22" s="3" customFormat="1" x14ac:dyDescent="0.3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2"/>
      <c r="V174" s="2"/>
    </row>
    <row r="175" spans="1:22" s="3" customFormat="1" x14ac:dyDescent="0.3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2"/>
      <c r="V175" s="2"/>
    </row>
    <row r="176" spans="1:22" s="3" customFormat="1" x14ac:dyDescent="0.3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2"/>
      <c r="V176" s="2"/>
    </row>
    <row r="177" spans="1:22" s="3" customFormat="1" x14ac:dyDescent="0.3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2"/>
      <c r="V177" s="2"/>
    </row>
    <row r="178" spans="1:22" s="3" customFormat="1" x14ac:dyDescent="0.3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2"/>
      <c r="V178" s="2"/>
    </row>
    <row r="179" spans="1:22" s="3" customFormat="1" x14ac:dyDescent="0.3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2"/>
      <c r="V179" s="2"/>
    </row>
    <row r="180" spans="1:22" s="3" customFormat="1" x14ac:dyDescent="0.3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2"/>
      <c r="V180" s="2"/>
    </row>
    <row r="181" spans="1:22" s="3" customFormat="1" x14ac:dyDescent="0.3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2"/>
      <c r="V181" s="2"/>
    </row>
    <row r="182" spans="1:22" s="3" customFormat="1" x14ac:dyDescent="0.3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2"/>
      <c r="V182" s="2"/>
    </row>
    <row r="183" spans="1:22" s="3" customFormat="1" x14ac:dyDescent="0.3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2"/>
      <c r="V183" s="2"/>
    </row>
    <row r="184" spans="1:22" s="3" customFormat="1" x14ac:dyDescent="0.3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2"/>
      <c r="V184" s="2"/>
    </row>
    <row r="185" spans="1:22" s="3" customFormat="1" x14ac:dyDescent="0.3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2"/>
      <c r="V185" s="2"/>
    </row>
    <row r="186" spans="1:22" s="3" customFormat="1" x14ac:dyDescent="0.3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2"/>
      <c r="V186" s="2"/>
    </row>
    <row r="187" spans="1:22" s="3" customFormat="1" x14ac:dyDescent="0.3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2"/>
      <c r="V187" s="2"/>
    </row>
    <row r="188" spans="1:22" s="3" customFormat="1" x14ac:dyDescent="0.3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2"/>
      <c r="V188" s="2"/>
    </row>
    <row r="189" spans="1:22" s="3" customFormat="1" x14ac:dyDescent="0.3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2"/>
      <c r="V189" s="2"/>
    </row>
    <row r="190" spans="1:22" s="3" customFormat="1" x14ac:dyDescent="0.3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2"/>
      <c r="V190" s="2"/>
    </row>
    <row r="191" spans="1:22" s="3" customFormat="1" x14ac:dyDescent="0.3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2"/>
      <c r="V191" s="2"/>
    </row>
    <row r="192" spans="1:22" s="3" customFormat="1" x14ac:dyDescent="0.3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2"/>
      <c r="V192" s="2"/>
    </row>
    <row r="193" spans="1:22" s="3" customFormat="1" x14ac:dyDescent="0.3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2"/>
      <c r="V193" s="2"/>
    </row>
    <row r="194" spans="1:22" s="3" customFormat="1" x14ac:dyDescent="0.3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2"/>
      <c r="V194" s="2"/>
    </row>
    <row r="195" spans="1:22" s="3" customFormat="1" x14ac:dyDescent="0.3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2"/>
      <c r="V195" s="2"/>
    </row>
    <row r="196" spans="1:22" s="3" customFormat="1" x14ac:dyDescent="0.3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2"/>
      <c r="V196" s="2"/>
    </row>
    <row r="197" spans="1:22" s="3" customFormat="1" x14ac:dyDescent="0.3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2"/>
      <c r="V197" s="2"/>
    </row>
    <row r="198" spans="1:22" s="3" customFormat="1" x14ac:dyDescent="0.3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2"/>
      <c r="V198" s="2"/>
    </row>
    <row r="199" spans="1:22" s="3" customFormat="1" x14ac:dyDescent="0.3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2"/>
      <c r="V199" s="2"/>
    </row>
    <row r="200" spans="1:22" s="3" customFormat="1" x14ac:dyDescent="0.3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2"/>
      <c r="V200" s="2"/>
    </row>
    <row r="201" spans="1:22" s="3" customFormat="1" x14ac:dyDescent="0.3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2"/>
      <c r="V201" s="2"/>
    </row>
    <row r="202" spans="1:22" s="3" customFormat="1" x14ac:dyDescent="0.3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2"/>
      <c r="V202" s="2"/>
    </row>
    <row r="203" spans="1:22" s="3" customFormat="1" x14ac:dyDescent="0.3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2"/>
      <c r="V203" s="2"/>
    </row>
    <row r="204" spans="1:22" s="3" customFormat="1" x14ac:dyDescent="0.3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2"/>
      <c r="V204" s="2"/>
    </row>
    <row r="205" spans="1:22" s="3" customFormat="1" x14ac:dyDescent="0.3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2"/>
      <c r="V205" s="2"/>
    </row>
    <row r="206" spans="1:22" s="3" customFormat="1" x14ac:dyDescent="0.3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2"/>
      <c r="V206" s="2"/>
    </row>
    <row r="207" spans="1:22" s="3" customFormat="1" x14ac:dyDescent="0.3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2"/>
      <c r="V207" s="2"/>
    </row>
    <row r="208" spans="1:22" s="3" customFormat="1" x14ac:dyDescent="0.3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2"/>
      <c r="V208" s="2"/>
    </row>
    <row r="209" spans="1:22" s="3" customFormat="1" x14ac:dyDescent="0.3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2"/>
      <c r="V209" s="2"/>
    </row>
    <row r="210" spans="1:22" s="3" customFormat="1" x14ac:dyDescent="0.3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2"/>
      <c r="V210" s="2"/>
    </row>
    <row r="211" spans="1:22" s="3" customFormat="1" x14ac:dyDescent="0.3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2"/>
      <c r="V211" s="2"/>
    </row>
    <row r="212" spans="1:22" s="3" customFormat="1" x14ac:dyDescent="0.3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2"/>
      <c r="V212" s="2"/>
    </row>
    <row r="213" spans="1:22" s="3" customFormat="1" x14ac:dyDescent="0.3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2"/>
      <c r="V213" s="2"/>
    </row>
    <row r="214" spans="1:22" s="3" customFormat="1" x14ac:dyDescent="0.3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2"/>
      <c r="V214" s="2"/>
    </row>
    <row r="215" spans="1:22" s="3" customFormat="1" x14ac:dyDescent="0.3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2"/>
      <c r="V215" s="2"/>
    </row>
    <row r="216" spans="1:22" s="3" customFormat="1" x14ac:dyDescent="0.3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2"/>
      <c r="V216" s="2"/>
    </row>
    <row r="217" spans="1:22" s="3" customFormat="1" x14ac:dyDescent="0.3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2"/>
      <c r="V217" s="2"/>
    </row>
    <row r="218" spans="1:22" s="3" customFormat="1" x14ac:dyDescent="0.3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2"/>
      <c r="V218" s="2"/>
    </row>
    <row r="219" spans="1:22" s="3" customFormat="1" x14ac:dyDescent="0.3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2"/>
      <c r="V219" s="2"/>
    </row>
    <row r="220" spans="1:22" s="3" customFormat="1" x14ac:dyDescent="0.3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2"/>
      <c r="V220" s="2"/>
    </row>
    <row r="221" spans="1:22" s="3" customFormat="1" x14ac:dyDescent="0.3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2"/>
      <c r="V221" s="2"/>
    </row>
    <row r="222" spans="1:22" s="3" customFormat="1" x14ac:dyDescent="0.3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2"/>
      <c r="V222" s="2"/>
    </row>
    <row r="223" spans="1:22" s="3" customFormat="1" x14ac:dyDescent="0.3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2"/>
      <c r="V223" s="2"/>
    </row>
    <row r="224" spans="1:22" s="3" customFormat="1" x14ac:dyDescent="0.3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2"/>
      <c r="V224" s="2"/>
    </row>
    <row r="225" spans="1:22" s="3" customFormat="1" x14ac:dyDescent="0.3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2"/>
      <c r="V225" s="2"/>
    </row>
    <row r="226" spans="1:22" s="3" customFormat="1" x14ac:dyDescent="0.3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2"/>
      <c r="V226" s="2"/>
    </row>
    <row r="227" spans="1:22" s="3" customFormat="1" x14ac:dyDescent="0.3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2"/>
      <c r="V227" s="2"/>
    </row>
    <row r="228" spans="1:22" s="3" customFormat="1" x14ac:dyDescent="0.3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2"/>
      <c r="V228" s="2"/>
    </row>
    <row r="229" spans="1:22" s="3" customFormat="1" x14ac:dyDescent="0.3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2"/>
      <c r="V229" s="2"/>
    </row>
    <row r="230" spans="1:22" s="3" customFormat="1" x14ac:dyDescent="0.3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2"/>
      <c r="V230" s="2"/>
    </row>
    <row r="231" spans="1:22" s="3" customFormat="1" x14ac:dyDescent="0.3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2"/>
      <c r="V231" s="2"/>
    </row>
    <row r="232" spans="1:22" s="3" customFormat="1" x14ac:dyDescent="0.3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2"/>
      <c r="V232" s="2"/>
    </row>
    <row r="233" spans="1:22" s="3" customFormat="1" x14ac:dyDescent="0.3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2"/>
      <c r="V233" s="2"/>
    </row>
    <row r="234" spans="1:22" s="3" customFormat="1" x14ac:dyDescent="0.3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2"/>
      <c r="V234" s="2"/>
    </row>
    <row r="235" spans="1:22" s="3" customFormat="1" x14ac:dyDescent="0.3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2"/>
      <c r="V235" s="2"/>
    </row>
    <row r="236" spans="1:22" s="3" customFormat="1" x14ac:dyDescent="0.3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2"/>
      <c r="V236" s="2"/>
    </row>
    <row r="237" spans="1:22" s="3" customFormat="1" x14ac:dyDescent="0.3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2"/>
      <c r="V237" s="2"/>
    </row>
    <row r="238" spans="1:22" s="3" customFormat="1" x14ac:dyDescent="0.3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2"/>
      <c r="V238" s="2"/>
    </row>
    <row r="239" spans="1:22" s="3" customFormat="1" x14ac:dyDescent="0.3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2"/>
      <c r="V239" s="2"/>
    </row>
    <row r="240" spans="1:22" s="3" customFormat="1" x14ac:dyDescent="0.3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2"/>
      <c r="V240" s="2"/>
    </row>
    <row r="241" spans="1:22" s="3" customFormat="1" x14ac:dyDescent="0.3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2"/>
      <c r="V241" s="2"/>
    </row>
    <row r="242" spans="1:22" s="3" customFormat="1" x14ac:dyDescent="0.3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2"/>
      <c r="V242" s="2"/>
    </row>
    <row r="243" spans="1:22" s="3" customFormat="1" x14ac:dyDescent="0.3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2"/>
      <c r="V243" s="2"/>
    </row>
    <row r="244" spans="1:22" s="3" customFormat="1" x14ac:dyDescent="0.3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2"/>
      <c r="V244" s="2"/>
    </row>
    <row r="245" spans="1:22" s="3" customFormat="1" x14ac:dyDescent="0.3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2"/>
      <c r="V245" s="2"/>
    </row>
    <row r="246" spans="1:22" s="3" customFormat="1" x14ac:dyDescent="0.3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2"/>
      <c r="V246" s="2"/>
    </row>
    <row r="247" spans="1:22" s="3" customFormat="1" x14ac:dyDescent="0.3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2"/>
      <c r="V247" s="2"/>
    </row>
    <row r="248" spans="1:22" s="3" customFormat="1" x14ac:dyDescent="0.3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2"/>
      <c r="V248" s="2"/>
    </row>
    <row r="249" spans="1:22" s="3" customFormat="1" x14ac:dyDescent="0.3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2"/>
      <c r="V249" s="2"/>
    </row>
    <row r="250" spans="1:22" s="3" customFormat="1" x14ac:dyDescent="0.3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2"/>
      <c r="V250" s="2"/>
    </row>
    <row r="251" spans="1:22" s="3" customFormat="1" x14ac:dyDescent="0.3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2"/>
      <c r="V251" s="2"/>
    </row>
    <row r="252" spans="1:22" s="3" customFormat="1" x14ac:dyDescent="0.3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2"/>
      <c r="V252" s="2"/>
    </row>
    <row r="253" spans="1:22" s="3" customFormat="1" x14ac:dyDescent="0.3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2"/>
      <c r="V253" s="2"/>
    </row>
    <row r="254" spans="1:22" s="3" customFormat="1" x14ac:dyDescent="0.3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2"/>
      <c r="V254" s="2"/>
    </row>
    <row r="255" spans="1:22" s="3" customFormat="1" x14ac:dyDescent="0.3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2"/>
      <c r="V255" s="2"/>
    </row>
    <row r="256" spans="1:22" s="3" customFormat="1" x14ac:dyDescent="0.3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2"/>
      <c r="V256" s="2"/>
    </row>
    <row r="257" spans="1:22" s="3" customFormat="1" x14ac:dyDescent="0.3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2"/>
      <c r="V257" s="2"/>
    </row>
    <row r="258" spans="1:22" s="3" customFormat="1" x14ac:dyDescent="0.3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2"/>
      <c r="V258" s="2"/>
    </row>
    <row r="259" spans="1:22" s="3" customFormat="1" x14ac:dyDescent="0.3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2"/>
      <c r="V259" s="2"/>
    </row>
    <row r="260" spans="1:22" s="3" customFormat="1" x14ac:dyDescent="0.3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2"/>
      <c r="V260" s="2"/>
    </row>
    <row r="261" spans="1:22" s="3" customFormat="1" x14ac:dyDescent="0.3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2"/>
      <c r="V261" s="2"/>
    </row>
    <row r="262" spans="1:22" s="3" customFormat="1" x14ac:dyDescent="0.3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2"/>
      <c r="V262" s="2"/>
    </row>
    <row r="263" spans="1:22" s="3" customFormat="1" x14ac:dyDescent="0.3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2"/>
      <c r="V263" s="2"/>
    </row>
    <row r="264" spans="1:22" s="3" customFormat="1" x14ac:dyDescent="0.3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2"/>
      <c r="V264" s="2"/>
    </row>
    <row r="265" spans="1:22" s="3" customFormat="1" x14ac:dyDescent="0.3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2"/>
      <c r="V265" s="2"/>
    </row>
    <row r="266" spans="1:22" s="3" customFormat="1" x14ac:dyDescent="0.3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2"/>
      <c r="V266" s="2"/>
    </row>
    <row r="267" spans="1:22" s="3" customFormat="1" x14ac:dyDescent="0.3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2"/>
      <c r="V267" s="2"/>
    </row>
    <row r="268" spans="1:22" s="3" customFormat="1" x14ac:dyDescent="0.3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2"/>
      <c r="V268" s="2"/>
    </row>
    <row r="269" spans="1:22" s="3" customFormat="1" x14ac:dyDescent="0.3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2"/>
      <c r="V269" s="2"/>
    </row>
    <row r="270" spans="1:22" s="3" customFormat="1" x14ac:dyDescent="0.3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2"/>
      <c r="V270" s="2"/>
    </row>
    <row r="271" spans="1:22" s="3" customFormat="1" x14ac:dyDescent="0.3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2"/>
      <c r="V271" s="2"/>
    </row>
    <row r="272" spans="1:22" s="3" customFormat="1" x14ac:dyDescent="0.3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2"/>
      <c r="V272" s="2"/>
    </row>
    <row r="273" spans="1:22" s="3" customFormat="1" x14ac:dyDescent="0.3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2"/>
      <c r="V273" s="2"/>
    </row>
    <row r="274" spans="1:22" s="3" customFormat="1" x14ac:dyDescent="0.3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2"/>
      <c r="V274" s="2"/>
    </row>
    <row r="275" spans="1:22" s="3" customFormat="1" x14ac:dyDescent="0.3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2"/>
      <c r="V275" s="2"/>
    </row>
    <row r="276" spans="1:22" s="3" customFormat="1" x14ac:dyDescent="0.3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2"/>
      <c r="V276" s="2"/>
    </row>
    <row r="277" spans="1:22" s="3" customFormat="1" x14ac:dyDescent="0.3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2"/>
      <c r="V277" s="2"/>
    </row>
    <row r="278" spans="1:22" s="3" customFormat="1" x14ac:dyDescent="0.3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2"/>
      <c r="V278" s="2"/>
    </row>
    <row r="279" spans="1:22" s="3" customFormat="1" x14ac:dyDescent="0.3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2"/>
      <c r="V279" s="2"/>
    </row>
    <row r="280" spans="1:22" s="3" customFormat="1" x14ac:dyDescent="0.3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2"/>
      <c r="V280" s="2"/>
    </row>
    <row r="281" spans="1:22" s="3" customFormat="1" x14ac:dyDescent="0.3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2"/>
      <c r="V281" s="2"/>
    </row>
    <row r="282" spans="1:22" s="3" customFormat="1" x14ac:dyDescent="0.3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2"/>
      <c r="V282" s="2"/>
    </row>
    <row r="283" spans="1:22" s="3" customFormat="1" x14ac:dyDescent="0.3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2"/>
      <c r="V283" s="2"/>
    </row>
    <row r="284" spans="1:22" s="3" customFormat="1" x14ac:dyDescent="0.3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2"/>
      <c r="V284" s="2"/>
    </row>
    <row r="285" spans="1:22" s="3" customFormat="1" x14ac:dyDescent="0.3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2"/>
      <c r="V285" s="2"/>
    </row>
    <row r="286" spans="1:22" s="3" customFormat="1" x14ac:dyDescent="0.3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2"/>
      <c r="V286" s="2"/>
    </row>
    <row r="287" spans="1:22" s="3" customFormat="1" x14ac:dyDescent="0.3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2"/>
      <c r="V287" s="2"/>
    </row>
    <row r="288" spans="1:22" s="3" customFormat="1" x14ac:dyDescent="0.3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2"/>
      <c r="V288" s="2"/>
    </row>
    <row r="289" spans="1:22" s="3" customFormat="1" x14ac:dyDescent="0.3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2"/>
      <c r="V289" s="2"/>
    </row>
    <row r="290" spans="1:22" s="3" customFormat="1" x14ac:dyDescent="0.3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2"/>
      <c r="V290" s="2"/>
    </row>
    <row r="291" spans="1:22" s="3" customFormat="1" x14ac:dyDescent="0.3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2"/>
      <c r="V291" s="2"/>
    </row>
    <row r="292" spans="1:22" s="3" customFormat="1" x14ac:dyDescent="0.3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2"/>
      <c r="V292" s="2"/>
    </row>
    <row r="293" spans="1:22" s="3" customFormat="1" x14ac:dyDescent="0.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2"/>
      <c r="V293" s="2"/>
    </row>
    <row r="294" spans="1:22" s="3" customFormat="1" x14ac:dyDescent="0.3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2"/>
      <c r="V294" s="2"/>
    </row>
    <row r="295" spans="1:22" s="3" customFormat="1" x14ac:dyDescent="0.3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2"/>
      <c r="V295" s="2"/>
    </row>
    <row r="296" spans="1:22" s="3" customFormat="1" x14ac:dyDescent="0.3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2"/>
      <c r="V296" s="2"/>
    </row>
    <row r="297" spans="1:22" s="3" customFormat="1" x14ac:dyDescent="0.3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2"/>
      <c r="V297" s="2"/>
    </row>
    <row r="298" spans="1:22" s="3" customFormat="1" x14ac:dyDescent="0.3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2"/>
      <c r="V298" s="2"/>
    </row>
    <row r="299" spans="1:22" s="3" customFormat="1" x14ac:dyDescent="0.3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2"/>
      <c r="V299" s="2"/>
    </row>
    <row r="300" spans="1:22" s="3" customFormat="1" x14ac:dyDescent="0.3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2"/>
      <c r="V300" s="2"/>
    </row>
    <row r="301" spans="1:22" s="3" customFormat="1" x14ac:dyDescent="0.3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2"/>
      <c r="V301" s="2"/>
    </row>
    <row r="302" spans="1:22" s="3" customFormat="1" x14ac:dyDescent="0.3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2"/>
      <c r="V302" s="2"/>
    </row>
    <row r="303" spans="1:22" s="3" customFormat="1" x14ac:dyDescent="0.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2"/>
      <c r="V303" s="2"/>
    </row>
    <row r="304" spans="1:22" s="3" customFormat="1" x14ac:dyDescent="0.3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2"/>
      <c r="V304" s="2"/>
    </row>
    <row r="305" spans="1:22" s="3" customFormat="1" x14ac:dyDescent="0.3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2"/>
      <c r="V305" s="2"/>
    </row>
    <row r="306" spans="1:22" s="3" customFormat="1" x14ac:dyDescent="0.3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2"/>
      <c r="V306" s="2"/>
    </row>
    <row r="307" spans="1:22" s="3" customFormat="1" x14ac:dyDescent="0.3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2"/>
      <c r="V307" s="2"/>
    </row>
    <row r="308" spans="1:22" s="3" customFormat="1" x14ac:dyDescent="0.3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2"/>
      <c r="V308" s="2"/>
    </row>
    <row r="309" spans="1:22" s="3" customFormat="1" x14ac:dyDescent="0.3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2"/>
      <c r="V309" s="2"/>
    </row>
    <row r="310" spans="1:22" s="3" customFormat="1" x14ac:dyDescent="0.3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2"/>
      <c r="V310" s="2"/>
    </row>
    <row r="311" spans="1:22" s="3" customFormat="1" x14ac:dyDescent="0.3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2"/>
      <c r="V311" s="2"/>
    </row>
    <row r="312" spans="1:22" s="3" customFormat="1" x14ac:dyDescent="0.3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2"/>
      <c r="V312" s="2"/>
    </row>
    <row r="313" spans="1:22" s="3" customFormat="1" x14ac:dyDescent="0.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2"/>
      <c r="V313" s="2"/>
    </row>
    <row r="314" spans="1:22" s="3" customFormat="1" x14ac:dyDescent="0.3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2"/>
      <c r="V314" s="2"/>
    </row>
    <row r="315" spans="1:22" s="3" customFormat="1" x14ac:dyDescent="0.3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2"/>
      <c r="V315" s="2"/>
    </row>
    <row r="316" spans="1:22" s="3" customFormat="1" x14ac:dyDescent="0.3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2"/>
      <c r="V316" s="2"/>
    </row>
    <row r="317" spans="1:22" s="3" customFormat="1" x14ac:dyDescent="0.3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2"/>
      <c r="V317" s="2"/>
    </row>
    <row r="318" spans="1:22" s="3" customFormat="1" x14ac:dyDescent="0.3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2"/>
      <c r="V318" s="2"/>
    </row>
    <row r="319" spans="1:22" s="3" customFormat="1" x14ac:dyDescent="0.3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2"/>
      <c r="V319" s="2"/>
    </row>
    <row r="320" spans="1:22" s="3" customFormat="1" x14ac:dyDescent="0.3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2"/>
      <c r="V320" s="2"/>
    </row>
    <row r="321" spans="1:22" s="3" customFormat="1" x14ac:dyDescent="0.3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2"/>
      <c r="V321" s="2"/>
    </row>
    <row r="322" spans="1:22" s="3" customFormat="1" x14ac:dyDescent="0.3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2"/>
      <c r="V322" s="2"/>
    </row>
    <row r="323" spans="1:22" s="3" customFormat="1" x14ac:dyDescent="0.3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2"/>
      <c r="V323" s="2"/>
    </row>
    <row r="324" spans="1:22" s="3" customFormat="1" x14ac:dyDescent="0.3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2"/>
      <c r="V324" s="2"/>
    </row>
    <row r="325" spans="1:22" s="3" customFormat="1" x14ac:dyDescent="0.3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2"/>
      <c r="V325" s="2"/>
    </row>
    <row r="326" spans="1:22" s="3" customFormat="1" x14ac:dyDescent="0.3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2"/>
      <c r="V326" s="2"/>
    </row>
    <row r="327" spans="1:22" s="3" customFormat="1" x14ac:dyDescent="0.3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2"/>
      <c r="V327" s="2"/>
    </row>
    <row r="328" spans="1:22" s="3" customFormat="1" x14ac:dyDescent="0.3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2"/>
      <c r="V328" s="2"/>
    </row>
    <row r="329" spans="1:22" s="3" customFormat="1" x14ac:dyDescent="0.3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2"/>
      <c r="V329" s="2"/>
    </row>
    <row r="330" spans="1:22" s="3" customFormat="1" x14ac:dyDescent="0.3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2"/>
      <c r="V330" s="2"/>
    </row>
    <row r="331" spans="1:22" s="3" customFormat="1" x14ac:dyDescent="0.3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2"/>
      <c r="V331" s="2"/>
    </row>
    <row r="332" spans="1:22" s="3" customFormat="1" x14ac:dyDescent="0.3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2"/>
      <c r="V332" s="2"/>
    </row>
    <row r="333" spans="1:22" s="3" customFormat="1" x14ac:dyDescent="0.3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2"/>
      <c r="V333" s="2"/>
    </row>
    <row r="334" spans="1:22" s="3" customFormat="1" x14ac:dyDescent="0.3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2"/>
      <c r="V334" s="2"/>
    </row>
    <row r="335" spans="1:22" s="3" customFormat="1" x14ac:dyDescent="0.3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2"/>
      <c r="V335" s="2"/>
    </row>
    <row r="336" spans="1:22" s="3" customFormat="1" x14ac:dyDescent="0.3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2"/>
      <c r="V336" s="2"/>
    </row>
    <row r="337" spans="1:22" s="3" customFormat="1" x14ac:dyDescent="0.3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2"/>
      <c r="V337" s="2"/>
    </row>
    <row r="338" spans="1:22" s="3" customFormat="1" x14ac:dyDescent="0.3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2"/>
      <c r="V338" s="2"/>
    </row>
    <row r="339" spans="1:22" s="3" customFormat="1" x14ac:dyDescent="0.3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2"/>
      <c r="V339" s="2"/>
    </row>
    <row r="340" spans="1:22" s="3" customFormat="1" x14ac:dyDescent="0.3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2"/>
      <c r="V340" s="2"/>
    </row>
    <row r="341" spans="1:22" s="3" customFormat="1" x14ac:dyDescent="0.3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2"/>
      <c r="V341" s="2"/>
    </row>
    <row r="342" spans="1:22" s="3" customFormat="1" x14ac:dyDescent="0.3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2"/>
      <c r="V342" s="2"/>
    </row>
    <row r="343" spans="1:22" s="3" customFormat="1" x14ac:dyDescent="0.3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2"/>
      <c r="V343" s="2"/>
    </row>
    <row r="344" spans="1:22" s="3" customFormat="1" x14ac:dyDescent="0.3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2"/>
      <c r="V344" s="2"/>
    </row>
    <row r="345" spans="1:22" s="3" customFormat="1" x14ac:dyDescent="0.3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2"/>
      <c r="V345" s="2"/>
    </row>
    <row r="346" spans="1:22" s="3" customFormat="1" x14ac:dyDescent="0.3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2"/>
      <c r="V346" s="2"/>
    </row>
    <row r="347" spans="1:22" s="3" customFormat="1" x14ac:dyDescent="0.3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2"/>
      <c r="V347" s="2"/>
    </row>
    <row r="348" spans="1:22" s="3" customFormat="1" x14ac:dyDescent="0.3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2"/>
      <c r="V348" s="2"/>
    </row>
    <row r="349" spans="1:22" s="3" customFormat="1" x14ac:dyDescent="0.3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2"/>
      <c r="V349" s="2"/>
    </row>
    <row r="350" spans="1:22" s="3" customFormat="1" x14ac:dyDescent="0.3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2"/>
      <c r="V350" s="2"/>
    </row>
    <row r="351" spans="1:22" s="3" customFormat="1" x14ac:dyDescent="0.3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2"/>
      <c r="V351" s="2"/>
    </row>
    <row r="352" spans="1:22" s="3" customFormat="1" x14ac:dyDescent="0.3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2"/>
      <c r="V352" s="2"/>
    </row>
    <row r="353" spans="1:22" s="3" customFormat="1" x14ac:dyDescent="0.3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2"/>
      <c r="V353" s="2"/>
    </row>
    <row r="354" spans="1:22" s="3" customFormat="1" x14ac:dyDescent="0.3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2"/>
      <c r="V354" s="2"/>
    </row>
    <row r="355" spans="1:22" s="3" customFormat="1" x14ac:dyDescent="0.3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2"/>
      <c r="V355" s="2"/>
    </row>
    <row r="356" spans="1:22" s="3" customFormat="1" x14ac:dyDescent="0.3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2"/>
      <c r="V356" s="2"/>
    </row>
    <row r="357" spans="1:22" s="3" customFormat="1" x14ac:dyDescent="0.3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2"/>
      <c r="V357" s="2"/>
    </row>
    <row r="358" spans="1:22" s="3" customFormat="1" x14ac:dyDescent="0.3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2"/>
      <c r="V358" s="2"/>
    </row>
    <row r="359" spans="1:22" s="3" customFormat="1" x14ac:dyDescent="0.3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2"/>
      <c r="V359" s="2"/>
    </row>
    <row r="360" spans="1:22" s="3" customFormat="1" x14ac:dyDescent="0.3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2"/>
      <c r="V360" s="2"/>
    </row>
    <row r="361" spans="1:22" s="3" customFormat="1" x14ac:dyDescent="0.3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2"/>
      <c r="V361" s="2"/>
    </row>
    <row r="362" spans="1:22" s="3" customFormat="1" x14ac:dyDescent="0.3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2"/>
      <c r="V362" s="2"/>
    </row>
    <row r="363" spans="1:22" s="3" customFormat="1" x14ac:dyDescent="0.3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2"/>
      <c r="V363" s="2"/>
    </row>
    <row r="364" spans="1:22" s="3" customFormat="1" x14ac:dyDescent="0.3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2"/>
      <c r="V364" s="2"/>
    </row>
    <row r="365" spans="1:22" s="3" customFormat="1" x14ac:dyDescent="0.3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2"/>
      <c r="V365" s="2"/>
    </row>
    <row r="366" spans="1:22" s="3" customFormat="1" x14ac:dyDescent="0.3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2"/>
      <c r="V366" s="2"/>
    </row>
    <row r="367" spans="1:22" s="3" customFormat="1" x14ac:dyDescent="0.3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2"/>
      <c r="V367" s="2"/>
    </row>
    <row r="368" spans="1:22" s="3" customFormat="1" x14ac:dyDescent="0.3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2"/>
      <c r="V368" s="2"/>
    </row>
    <row r="369" spans="1:22" s="3" customFormat="1" x14ac:dyDescent="0.3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2"/>
      <c r="V369" s="2"/>
    </row>
    <row r="370" spans="1:22" s="3" customFormat="1" x14ac:dyDescent="0.3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2"/>
      <c r="V370" s="2"/>
    </row>
    <row r="371" spans="1:22" s="3" customFormat="1" x14ac:dyDescent="0.3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2"/>
      <c r="V371" s="2"/>
    </row>
    <row r="372" spans="1:22" s="3" customFormat="1" x14ac:dyDescent="0.3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2"/>
      <c r="V372" s="2"/>
    </row>
    <row r="373" spans="1:22" s="3" customFormat="1" x14ac:dyDescent="0.3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2"/>
      <c r="V373" s="2"/>
    </row>
    <row r="374" spans="1:22" s="3" customFormat="1" x14ac:dyDescent="0.3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2"/>
      <c r="V374" s="2"/>
    </row>
    <row r="375" spans="1:22" s="3" customFormat="1" x14ac:dyDescent="0.3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2"/>
      <c r="V375" s="2"/>
    </row>
    <row r="376" spans="1:22" s="3" customFormat="1" x14ac:dyDescent="0.3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2"/>
      <c r="V376" s="2"/>
    </row>
    <row r="377" spans="1:22" s="3" customFormat="1" x14ac:dyDescent="0.3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2"/>
      <c r="V377" s="2"/>
    </row>
    <row r="378" spans="1:22" s="3" customFormat="1" x14ac:dyDescent="0.3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2"/>
      <c r="V378" s="2"/>
    </row>
    <row r="379" spans="1:22" s="3" customFormat="1" x14ac:dyDescent="0.3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2"/>
      <c r="V379" s="2"/>
    </row>
    <row r="380" spans="1:22" s="3" customFormat="1" x14ac:dyDescent="0.3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2"/>
      <c r="V380" s="2"/>
    </row>
    <row r="381" spans="1:22" s="3" customFormat="1" x14ac:dyDescent="0.3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2"/>
      <c r="V381" s="2"/>
    </row>
    <row r="382" spans="1:22" s="3" customFormat="1" x14ac:dyDescent="0.3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2"/>
      <c r="V382" s="2"/>
    </row>
    <row r="383" spans="1:22" s="3" customFormat="1" x14ac:dyDescent="0.3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2"/>
      <c r="V383" s="2"/>
    </row>
    <row r="384" spans="1:22" s="3" customFormat="1" x14ac:dyDescent="0.3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2"/>
      <c r="V384" s="2"/>
    </row>
    <row r="385" spans="1:22" s="3" customFormat="1" x14ac:dyDescent="0.3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2"/>
      <c r="V385" s="2"/>
    </row>
    <row r="386" spans="1:22" s="3" customFormat="1" x14ac:dyDescent="0.3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2"/>
      <c r="V386" s="2"/>
    </row>
    <row r="387" spans="1:22" s="3" customFormat="1" x14ac:dyDescent="0.3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2"/>
      <c r="V387" s="2"/>
    </row>
    <row r="388" spans="1:22" s="3" customFormat="1" x14ac:dyDescent="0.3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2"/>
      <c r="V388" s="2"/>
    </row>
    <row r="389" spans="1:22" s="3" customFormat="1" x14ac:dyDescent="0.3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2"/>
      <c r="V389" s="2"/>
    </row>
    <row r="390" spans="1:22" s="3" customFormat="1" x14ac:dyDescent="0.3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2"/>
      <c r="V390" s="2"/>
    </row>
    <row r="391" spans="1:22" s="3" customFormat="1" x14ac:dyDescent="0.3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2"/>
      <c r="V391" s="2"/>
    </row>
    <row r="392" spans="1:22" s="3" customFormat="1" x14ac:dyDescent="0.3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2"/>
      <c r="V392" s="2"/>
    </row>
    <row r="393" spans="1:22" s="3" customFormat="1" x14ac:dyDescent="0.3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2"/>
      <c r="V393" s="2"/>
    </row>
    <row r="394" spans="1:22" s="3" customFormat="1" x14ac:dyDescent="0.3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2"/>
      <c r="V394" s="2"/>
    </row>
    <row r="395" spans="1:22" s="3" customFormat="1" x14ac:dyDescent="0.3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2"/>
      <c r="V395" s="2"/>
    </row>
    <row r="396" spans="1:22" s="3" customFormat="1" x14ac:dyDescent="0.3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2"/>
      <c r="V396" s="2"/>
    </row>
    <row r="397" spans="1:22" s="3" customFormat="1" x14ac:dyDescent="0.3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2"/>
      <c r="V397" s="2"/>
    </row>
    <row r="398" spans="1:22" s="3" customFormat="1" x14ac:dyDescent="0.3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2"/>
      <c r="V398" s="2"/>
    </row>
    <row r="399" spans="1:22" s="3" customFormat="1" x14ac:dyDescent="0.3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2"/>
      <c r="V399" s="2"/>
    </row>
    <row r="400" spans="1:22" s="3" customFormat="1" x14ac:dyDescent="0.3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2"/>
      <c r="V400" s="2"/>
    </row>
    <row r="401" spans="1:22" s="3" customFormat="1" x14ac:dyDescent="0.3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2"/>
      <c r="V401" s="2"/>
    </row>
    <row r="402" spans="1:22" s="3" customFormat="1" x14ac:dyDescent="0.3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2"/>
      <c r="V402" s="2"/>
    </row>
    <row r="403" spans="1:22" s="3" customFormat="1" x14ac:dyDescent="0.3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2"/>
      <c r="V403" s="2"/>
    </row>
    <row r="404" spans="1:22" s="3" customFormat="1" x14ac:dyDescent="0.3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2"/>
      <c r="V404" s="2"/>
    </row>
    <row r="405" spans="1:22" s="3" customFormat="1" x14ac:dyDescent="0.3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2"/>
      <c r="V405" s="2"/>
    </row>
    <row r="406" spans="1:22" s="3" customFormat="1" x14ac:dyDescent="0.3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2"/>
      <c r="V406" s="2"/>
    </row>
    <row r="407" spans="1:22" s="3" customFormat="1" x14ac:dyDescent="0.3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2"/>
      <c r="V407" s="2"/>
    </row>
    <row r="408" spans="1:22" s="3" customFormat="1" x14ac:dyDescent="0.3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2"/>
      <c r="V408" s="2"/>
    </row>
    <row r="409" spans="1:22" s="3" customFormat="1" x14ac:dyDescent="0.3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2"/>
      <c r="V409" s="2"/>
    </row>
    <row r="410" spans="1:22" s="3" customFormat="1" x14ac:dyDescent="0.3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2"/>
      <c r="V410" s="2"/>
    </row>
    <row r="411" spans="1:22" s="3" customFormat="1" x14ac:dyDescent="0.3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2"/>
      <c r="V411" s="2"/>
    </row>
    <row r="412" spans="1:22" s="3" customFormat="1" x14ac:dyDescent="0.3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2"/>
      <c r="V412" s="2"/>
    </row>
    <row r="413" spans="1:22" s="3" customFormat="1" x14ac:dyDescent="0.3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2"/>
      <c r="V413" s="2"/>
    </row>
    <row r="414" spans="1:22" s="3" customFormat="1" x14ac:dyDescent="0.3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2"/>
      <c r="V414" s="2"/>
    </row>
    <row r="415" spans="1:22" s="3" customFormat="1" x14ac:dyDescent="0.3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2"/>
      <c r="V415" s="2"/>
    </row>
    <row r="416" spans="1:22" s="3" customFormat="1" x14ac:dyDescent="0.3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2"/>
      <c r="V416" s="2"/>
    </row>
    <row r="417" spans="1:22" s="3" customFormat="1" x14ac:dyDescent="0.3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2"/>
      <c r="V417" s="2"/>
    </row>
    <row r="418" spans="1:22" s="3" customFormat="1" x14ac:dyDescent="0.3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2"/>
      <c r="V418" s="2"/>
    </row>
    <row r="419" spans="1:22" s="3" customFormat="1" x14ac:dyDescent="0.3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2"/>
      <c r="V419" s="2"/>
    </row>
    <row r="420" spans="1:22" s="3" customFormat="1" x14ac:dyDescent="0.3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2"/>
      <c r="V420" s="2"/>
    </row>
    <row r="421" spans="1:22" s="3" customFormat="1" x14ac:dyDescent="0.3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2"/>
      <c r="V421" s="2"/>
    </row>
    <row r="422" spans="1:22" s="3" customFormat="1" x14ac:dyDescent="0.3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2"/>
      <c r="V422" s="2"/>
    </row>
    <row r="423" spans="1:22" s="3" customFormat="1" x14ac:dyDescent="0.3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2"/>
      <c r="V423" s="2"/>
    </row>
    <row r="424" spans="1:22" s="3" customFormat="1" x14ac:dyDescent="0.3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2"/>
      <c r="V424" s="2"/>
    </row>
    <row r="425" spans="1:22" s="3" customFormat="1" x14ac:dyDescent="0.3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2"/>
      <c r="V425" s="2"/>
    </row>
    <row r="426" spans="1:22" s="3" customFormat="1" x14ac:dyDescent="0.3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2"/>
      <c r="V426" s="2"/>
    </row>
    <row r="427" spans="1:22" s="3" customFormat="1" x14ac:dyDescent="0.3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2"/>
      <c r="V427" s="2"/>
    </row>
    <row r="428" spans="1:22" s="3" customFormat="1" x14ac:dyDescent="0.3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2"/>
      <c r="V428" s="2"/>
    </row>
    <row r="429" spans="1:22" s="3" customFormat="1" x14ac:dyDescent="0.3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2"/>
      <c r="V429" s="2"/>
    </row>
    <row r="430" spans="1:22" s="3" customFormat="1" x14ac:dyDescent="0.3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2"/>
      <c r="V430" s="2"/>
    </row>
    <row r="431" spans="1:22" s="3" customFormat="1" x14ac:dyDescent="0.3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2"/>
      <c r="V431" s="2"/>
    </row>
    <row r="432" spans="1:22" s="3" customFormat="1" x14ac:dyDescent="0.3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2"/>
      <c r="V432" s="2"/>
    </row>
    <row r="433" spans="1:22" s="3" customFormat="1" x14ac:dyDescent="0.3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2"/>
      <c r="V433" s="2"/>
    </row>
    <row r="434" spans="1:22" s="3" customFormat="1" x14ac:dyDescent="0.3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2"/>
      <c r="V434" s="2"/>
    </row>
    <row r="435" spans="1:22" s="3" customFormat="1" x14ac:dyDescent="0.3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2"/>
      <c r="V435" s="2"/>
    </row>
    <row r="436" spans="1:22" s="3" customFormat="1" x14ac:dyDescent="0.3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2"/>
      <c r="V436" s="2"/>
    </row>
    <row r="437" spans="1:22" s="3" customFormat="1" x14ac:dyDescent="0.3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2"/>
      <c r="V437" s="2"/>
    </row>
    <row r="438" spans="1:22" s="3" customFormat="1" x14ac:dyDescent="0.3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2"/>
      <c r="V438" s="2"/>
    </row>
    <row r="439" spans="1:22" s="3" customFormat="1" x14ac:dyDescent="0.3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2"/>
      <c r="V439" s="2"/>
    </row>
    <row r="440" spans="1:22" s="3" customFormat="1" x14ac:dyDescent="0.3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2"/>
      <c r="V440" s="2"/>
    </row>
    <row r="441" spans="1:22" s="3" customFormat="1" x14ac:dyDescent="0.3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2"/>
      <c r="V441" s="2"/>
    </row>
    <row r="442" spans="1:22" s="3" customFormat="1" x14ac:dyDescent="0.3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2"/>
      <c r="V442" s="2"/>
    </row>
    <row r="443" spans="1:22" s="3" customFormat="1" x14ac:dyDescent="0.3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2"/>
      <c r="V443" s="2"/>
    </row>
    <row r="444" spans="1:22" s="3" customFormat="1" x14ac:dyDescent="0.3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2"/>
      <c r="V444" s="2"/>
    </row>
    <row r="445" spans="1:22" s="3" customFormat="1" x14ac:dyDescent="0.3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2"/>
      <c r="V445" s="2"/>
    </row>
    <row r="446" spans="1:22" s="3" customFormat="1" x14ac:dyDescent="0.3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2"/>
      <c r="V446" s="2"/>
    </row>
    <row r="447" spans="1:22" s="3" customFormat="1" x14ac:dyDescent="0.3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2"/>
      <c r="V447" s="2"/>
    </row>
    <row r="448" spans="1:22" s="3" customFormat="1" x14ac:dyDescent="0.3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2"/>
      <c r="V448" s="2"/>
    </row>
    <row r="449" spans="1:22" s="3" customFormat="1" x14ac:dyDescent="0.3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2"/>
      <c r="V449" s="2"/>
    </row>
    <row r="450" spans="1:22" s="3" customFormat="1" x14ac:dyDescent="0.3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2"/>
      <c r="V450" s="2"/>
    </row>
    <row r="451" spans="1:22" s="3" customFormat="1" x14ac:dyDescent="0.3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2"/>
      <c r="V451" s="2"/>
    </row>
    <row r="452" spans="1:22" s="3" customFormat="1" x14ac:dyDescent="0.3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2"/>
      <c r="V452" s="2"/>
    </row>
    <row r="453" spans="1:22" s="3" customFormat="1" x14ac:dyDescent="0.3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2"/>
      <c r="V453" s="2"/>
    </row>
    <row r="454" spans="1:22" s="3" customFormat="1" x14ac:dyDescent="0.3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2"/>
      <c r="V454" s="2"/>
    </row>
    <row r="455" spans="1:22" s="3" customFormat="1" x14ac:dyDescent="0.3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2"/>
      <c r="V455" s="2"/>
    </row>
    <row r="456" spans="1:22" s="3" customFormat="1" x14ac:dyDescent="0.3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2"/>
      <c r="V456" s="2"/>
    </row>
    <row r="457" spans="1:22" s="3" customFormat="1" x14ac:dyDescent="0.3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2"/>
      <c r="V457" s="2"/>
    </row>
    <row r="458" spans="1:22" s="3" customFormat="1" x14ac:dyDescent="0.3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2"/>
      <c r="V458" s="2"/>
    </row>
    <row r="459" spans="1:22" s="3" customFormat="1" x14ac:dyDescent="0.3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2"/>
      <c r="V459" s="2"/>
    </row>
    <row r="460" spans="1:22" s="3" customFormat="1" x14ac:dyDescent="0.3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2"/>
      <c r="V460" s="2"/>
    </row>
    <row r="461" spans="1:22" s="3" customFormat="1" x14ac:dyDescent="0.3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2"/>
      <c r="V461" s="2"/>
    </row>
    <row r="462" spans="1:22" s="3" customFormat="1" x14ac:dyDescent="0.3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2"/>
      <c r="V462" s="2"/>
    </row>
    <row r="463" spans="1:22" s="3" customFormat="1" x14ac:dyDescent="0.3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2"/>
      <c r="V463" s="2"/>
    </row>
    <row r="464" spans="1:22" s="3" customFormat="1" x14ac:dyDescent="0.3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2"/>
      <c r="V464" s="2"/>
    </row>
    <row r="465" spans="1:22" s="3" customFormat="1" x14ac:dyDescent="0.3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2"/>
      <c r="V465" s="2"/>
    </row>
    <row r="466" spans="1:22" s="3" customFormat="1" x14ac:dyDescent="0.3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2"/>
      <c r="V466" s="2"/>
    </row>
    <row r="467" spans="1:22" s="3" customFormat="1" x14ac:dyDescent="0.3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2"/>
      <c r="V467" s="2"/>
    </row>
    <row r="468" spans="1:22" s="3" customFormat="1" x14ac:dyDescent="0.3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2"/>
      <c r="V468" s="2"/>
    </row>
    <row r="469" spans="1:22" s="3" customFormat="1" x14ac:dyDescent="0.3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2"/>
      <c r="V469" s="2"/>
    </row>
    <row r="470" spans="1:22" s="3" customFormat="1" x14ac:dyDescent="0.3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2"/>
      <c r="V470" s="2"/>
    </row>
    <row r="471" spans="1:22" s="3" customFormat="1" x14ac:dyDescent="0.3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2"/>
      <c r="V471" s="2"/>
    </row>
    <row r="472" spans="1:22" s="3" customFormat="1" x14ac:dyDescent="0.3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2"/>
      <c r="V472" s="2"/>
    </row>
    <row r="473" spans="1:22" s="3" customFormat="1" x14ac:dyDescent="0.3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2"/>
      <c r="V473" s="2"/>
    </row>
    <row r="474" spans="1:22" s="3" customFormat="1" x14ac:dyDescent="0.3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2"/>
      <c r="V474" s="2"/>
    </row>
    <row r="475" spans="1:22" s="3" customFormat="1" x14ac:dyDescent="0.3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2"/>
      <c r="V475" s="2"/>
    </row>
    <row r="476" spans="1:22" s="3" customFormat="1" x14ac:dyDescent="0.3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2"/>
      <c r="V476" s="2"/>
    </row>
    <row r="477" spans="1:22" s="3" customFormat="1" x14ac:dyDescent="0.3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2"/>
      <c r="V477" s="2"/>
    </row>
    <row r="478" spans="1:22" s="3" customFormat="1" x14ac:dyDescent="0.3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2"/>
      <c r="V478" s="2"/>
    </row>
    <row r="479" spans="1:22" s="3" customFormat="1" x14ac:dyDescent="0.3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2"/>
      <c r="V479" s="2"/>
    </row>
    <row r="480" spans="1:22" s="3" customFormat="1" x14ac:dyDescent="0.3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2"/>
      <c r="V480" s="2"/>
    </row>
    <row r="481" spans="1:22" s="3" customFormat="1" x14ac:dyDescent="0.3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2"/>
      <c r="V481" s="2"/>
    </row>
    <row r="482" spans="1:22" s="3" customFormat="1" x14ac:dyDescent="0.3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2"/>
      <c r="V482" s="2"/>
    </row>
    <row r="483" spans="1:22" s="3" customFormat="1" x14ac:dyDescent="0.3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2"/>
      <c r="V483" s="2"/>
    </row>
    <row r="484" spans="1:22" s="3" customFormat="1" x14ac:dyDescent="0.3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2"/>
      <c r="V484" s="2"/>
    </row>
    <row r="485" spans="1:22" s="3" customFormat="1" x14ac:dyDescent="0.3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2"/>
      <c r="V485" s="2"/>
    </row>
    <row r="486" spans="1:22" s="3" customFormat="1" x14ac:dyDescent="0.3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2"/>
      <c r="V486" s="2"/>
    </row>
    <row r="487" spans="1:22" s="3" customFormat="1" x14ac:dyDescent="0.3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2"/>
      <c r="V487" s="2"/>
    </row>
    <row r="488" spans="1:22" s="3" customFormat="1" x14ac:dyDescent="0.3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2"/>
      <c r="V488" s="2"/>
    </row>
    <row r="489" spans="1:22" s="3" customFormat="1" x14ac:dyDescent="0.3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2"/>
      <c r="V489" s="2"/>
    </row>
    <row r="490" spans="1:22" s="3" customFormat="1" x14ac:dyDescent="0.3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2"/>
      <c r="V490" s="2"/>
    </row>
    <row r="491" spans="1:22" s="3" customFormat="1" x14ac:dyDescent="0.3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2"/>
      <c r="V491" s="2"/>
    </row>
    <row r="492" spans="1:22" s="3" customFormat="1" x14ac:dyDescent="0.3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2"/>
      <c r="V492" s="2"/>
    </row>
    <row r="493" spans="1:22" s="3" customFormat="1" x14ac:dyDescent="0.3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2"/>
      <c r="V493" s="2"/>
    </row>
    <row r="494" spans="1:22" s="3" customFormat="1" x14ac:dyDescent="0.3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2"/>
      <c r="V494" s="2"/>
    </row>
    <row r="495" spans="1:22" s="3" customFormat="1" x14ac:dyDescent="0.3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2"/>
      <c r="V495" s="2"/>
    </row>
    <row r="496" spans="1:22" s="3" customFormat="1" x14ac:dyDescent="0.3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2"/>
      <c r="V496" s="2"/>
    </row>
    <row r="497" spans="1:22" s="3" customFormat="1" x14ac:dyDescent="0.3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2"/>
      <c r="V497" s="2"/>
    </row>
    <row r="498" spans="1:22" s="3" customFormat="1" x14ac:dyDescent="0.3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2"/>
      <c r="V498" s="2"/>
    </row>
    <row r="499" spans="1:22" s="3" customFormat="1" x14ac:dyDescent="0.3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2"/>
      <c r="V499" s="2"/>
    </row>
    <row r="500" spans="1:22" s="3" customFormat="1" x14ac:dyDescent="0.3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2"/>
      <c r="V500" s="2"/>
    </row>
    <row r="501" spans="1:22" s="3" customFormat="1" x14ac:dyDescent="0.3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2"/>
      <c r="V501" s="2"/>
    </row>
    <row r="502" spans="1:22" s="3" customFormat="1" x14ac:dyDescent="0.3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2"/>
      <c r="V502" s="2"/>
    </row>
    <row r="503" spans="1:22" s="3" customFormat="1" x14ac:dyDescent="0.3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2"/>
      <c r="V503" s="2"/>
    </row>
  </sheetData>
  <autoFilter ref="A1:AO1" xr:uid="{00000000-0009-0000-0000-000000000000}">
    <sortState xmlns:xlrd2="http://schemas.microsoft.com/office/spreadsheetml/2017/richdata2" ref="A2:AO52">
      <sortCondition ref="AI1"/>
    </sortState>
  </autoFilter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E065B7855A9B4283F84E95FF96397A" ma:contentTypeVersion="5" ma:contentTypeDescription="Create a new document." ma:contentTypeScope="" ma:versionID="d4ab4a15951d28e612da4d4c485b12af">
  <xsd:schema xmlns:xsd="http://www.w3.org/2001/XMLSchema" xmlns:xs="http://www.w3.org/2001/XMLSchema" xmlns:p="http://schemas.microsoft.com/office/2006/metadata/properties" xmlns:ns1="http://schemas.microsoft.com/sharepoint/v3" xmlns:ns2="4e98cc37-867e-4df5-9770-6ba7bacb8dab" targetNamespace="http://schemas.microsoft.com/office/2006/metadata/properties" ma:root="true" ma:fieldsID="36ebe3caf54b8f7cbe1dc5bb8e47db13" ns1:_="" ns2:_="">
    <xsd:import namespace="http://schemas.microsoft.com/sharepoint/v3"/>
    <xsd:import namespace="4e98cc37-867e-4df5-9770-6ba7bacb8d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98cc37-867e-4df5-9770-6ba7bacb8d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C026518D-AD08-42E5-A962-8328FE7D6FBF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038f6385-163d-4837-a2ce-e161dcb09188"/>
    <ds:schemaRef ds:uri="http://purl.org/dc/dcmitype/"/>
    <ds:schemaRef ds:uri="http://purl.org/dc/elements/1.1/"/>
    <ds:schemaRef ds:uri="http://schemas.microsoft.com/office/2006/metadata/properties"/>
    <ds:schemaRef ds:uri="b6cb9b8b-803b-4490-b567-e65a3085b72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FD1882C-AB8F-49B2-8E11-F7F8D5369B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D3AE48-6B19-4E0F-9BED-D5EAED0F6E4D}"/>
</file>

<file path=customXml/itemProps4.xml><?xml version="1.0" encoding="utf-8"?>
<ds:datastoreItem xmlns:ds="http://schemas.openxmlformats.org/officeDocument/2006/customXml" ds:itemID="{516CCC5C-D830-44A8-98CF-BF39A81E1F3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 Assessment Worked 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Rahim, Zahin</dc:creator>
  <cp:lastModifiedBy>Natasha Kumar</cp:lastModifiedBy>
  <dcterms:created xsi:type="dcterms:W3CDTF">2021-06-24T13:54:16Z</dcterms:created>
  <dcterms:modified xsi:type="dcterms:W3CDTF">2022-05-03T09:08:38Z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0x01010057E065B7855A9B4283F84E95FF96397A</vt:lpwstr>
  </property>
  <property fmtid="{D5CDD505-2E9C-101B-9397-08002B2CF9AE}" pid="3" name="docIndexRef">
    <vt:lpwstr>1ed463e8-f7c5-4a6c-81e8-a68e4c8c8741</vt:lpwstr>
  </property>
  <property fmtid="{D5CDD505-2E9C-101B-9397-08002B2CF9AE}" pid="4" name="bjDocumentSecurityLabel">
    <vt:lpwstr>This item has no classification</vt:lpwstr>
  </property>
  <property fmtid="{D5CDD505-2E9C-101B-9397-08002B2CF9AE}" pid="5" name="bjSaver">
    <vt:lpwstr>wbXl/nliR7v4iJIu4LbrhHDiy+Yv9Koj</vt:lpwstr>
  </property>
  <property fmtid="{D5CDD505-2E9C-101B-9397-08002B2CF9AE}" pid="6" name="bjClsUserRVM">
    <vt:lpwstr>[]</vt:lpwstr>
  </property>
  <property fmtid="{D5CDD505-2E9C-101B-9397-08002B2CF9AE}" pid="7" name="Order">
    <vt:r8>44600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_ExtendedDescription">
    <vt:lpwstr/>
  </property>
</Properties>
</file>